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 Airton\Downloads\"/>
    </mc:Choice>
  </mc:AlternateContent>
  <xr:revisionPtr revIDLastSave="0" documentId="13_ncr:1_{CA9E5DF5-820A-4014-A7FD-205DE91BA3E7}" xr6:coauthVersionLast="47" xr6:coauthVersionMax="47" xr10:uidLastSave="{00000000-0000-0000-0000-000000000000}"/>
  <bookViews>
    <workbookView xWindow="-120" yWindow="-120" windowWidth="20730" windowHeight="11160" tabRatio="825" activeTab="16" xr2:uid="{00000000-000D-0000-FFFF-FFFF00000000}"/>
  </bookViews>
  <sheets>
    <sheet name="01-RESUMO " sheetId="42" r:id="rId1"/>
    <sheet name="02-Orç. Geral" sheetId="27" r:id="rId2"/>
    <sheet name="03- Memoria" sheetId="26" r:id="rId3"/>
    <sheet name="03.1-rua do caju " sheetId="41" state="hidden" r:id="rId4"/>
    <sheet name="03.1-12 TRAVESSA" sheetId="45" state="hidden" r:id="rId5"/>
    <sheet name="03.1-RUA PAULO RIBEIRO " sheetId="46" state="hidden" r:id="rId6"/>
    <sheet name="03.1-RUA DOS PESCADORES " sheetId="47" state="hidden" r:id="rId7"/>
    <sheet name="03.1-AL PEPETA" sheetId="48" state="hidden" r:id="rId8"/>
    <sheet name="03.1-TV BECO" sheetId="49" state="hidden" r:id="rId9"/>
    <sheet name="03.1-8 travessa" sheetId="50" state="hidden" r:id="rId10"/>
    <sheet name="03.1-1 RUA" sheetId="52" state="hidden" r:id="rId11"/>
    <sheet name="04-cronog." sheetId="16" r:id="rId12"/>
    <sheet name="05-QCI licitação " sheetId="43" state="hidden" r:id="rId13"/>
    <sheet name="05-bdi " sheetId="56" r:id="rId14"/>
    <sheet name="06-QCI CAIXA " sheetId="19" r:id="rId15"/>
    <sheet name="07-COMPOSIÇÃO" sheetId="40" r:id="rId16"/>
    <sheet name="08-ENCARGOS SOCIAIS" sheetId="53" r:id="rId17"/>
    <sheet name="Plan1" sheetId="44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0">#REF!</definedName>
    <definedName name="\0" localSheetId="10">#REF!</definedName>
    <definedName name="\0" localSheetId="4">#REF!</definedName>
    <definedName name="\0" localSheetId="9">#REF!</definedName>
    <definedName name="\0" localSheetId="7">#REF!</definedName>
    <definedName name="\0" localSheetId="3">#REF!</definedName>
    <definedName name="\0" localSheetId="6">#REF!</definedName>
    <definedName name="\0" localSheetId="5">#REF!</definedName>
    <definedName name="\0" localSheetId="8">#REF!</definedName>
    <definedName name="\0" localSheetId="12">#REF!</definedName>
    <definedName name="\0" localSheetId="15">#REF!</definedName>
    <definedName name="\0" localSheetId="16">#REF!</definedName>
    <definedName name="\0">#REF!</definedName>
    <definedName name="\c" localSheetId="0">'[1]Bm 8'!#REF!</definedName>
    <definedName name="\c" localSheetId="10">'[1]Bm 8'!#REF!</definedName>
    <definedName name="\c" localSheetId="4">'[1]Bm 8'!#REF!</definedName>
    <definedName name="\c" localSheetId="9">'[1]Bm 8'!#REF!</definedName>
    <definedName name="\c" localSheetId="7">'[1]Bm 8'!#REF!</definedName>
    <definedName name="\c" localSheetId="3">'[1]Bm 8'!#REF!</definedName>
    <definedName name="\c" localSheetId="6">'[1]Bm 8'!#REF!</definedName>
    <definedName name="\c" localSheetId="5">'[1]Bm 8'!#REF!</definedName>
    <definedName name="\c" localSheetId="8">'[1]Bm 8'!#REF!</definedName>
    <definedName name="\c" localSheetId="12">'[1]Bm 8'!#REF!</definedName>
    <definedName name="\c" localSheetId="15">'[1]Bm 8'!#REF!</definedName>
    <definedName name="\c" localSheetId="16">'[1]Bm 8'!#REF!</definedName>
    <definedName name="\c">'[1]Bm 8'!#REF!</definedName>
    <definedName name="\d" localSheetId="0">'[1]Bm 8'!#REF!</definedName>
    <definedName name="\d" localSheetId="10">'[1]Bm 8'!#REF!</definedName>
    <definedName name="\d" localSheetId="4">'[1]Bm 8'!#REF!</definedName>
    <definedName name="\d" localSheetId="9">'[1]Bm 8'!#REF!</definedName>
    <definedName name="\d" localSheetId="7">'[1]Bm 8'!#REF!</definedName>
    <definedName name="\d" localSheetId="3">'[1]Bm 8'!#REF!</definedName>
    <definedName name="\d" localSheetId="6">'[1]Bm 8'!#REF!</definedName>
    <definedName name="\d" localSheetId="5">'[1]Bm 8'!#REF!</definedName>
    <definedName name="\d" localSheetId="8">'[1]Bm 8'!#REF!</definedName>
    <definedName name="\d" localSheetId="12">'[1]Bm 8'!#REF!</definedName>
    <definedName name="\d" localSheetId="15">'[1]Bm 8'!#REF!</definedName>
    <definedName name="\d" localSheetId="16">'[1]Bm 8'!#REF!</definedName>
    <definedName name="\d">'[1]Bm 8'!#REF!</definedName>
    <definedName name="\f">#N/A</definedName>
    <definedName name="\p">#N/A</definedName>
    <definedName name="\q" localSheetId="0">'[1]Bm 8'!#REF!</definedName>
    <definedName name="\q" localSheetId="10">'[1]Bm 8'!#REF!</definedName>
    <definedName name="\q" localSheetId="4">'[1]Bm 8'!#REF!</definedName>
    <definedName name="\q" localSheetId="9">'[1]Bm 8'!#REF!</definedName>
    <definedName name="\q" localSheetId="7">'[1]Bm 8'!#REF!</definedName>
    <definedName name="\q" localSheetId="3">'[1]Bm 8'!#REF!</definedName>
    <definedName name="\q" localSheetId="6">'[1]Bm 8'!#REF!</definedName>
    <definedName name="\q" localSheetId="5">'[1]Bm 8'!#REF!</definedName>
    <definedName name="\q" localSheetId="8">'[1]Bm 8'!#REF!</definedName>
    <definedName name="\q" localSheetId="12">'[1]Bm 8'!#REF!</definedName>
    <definedName name="\q" localSheetId="15">'[1]Bm 8'!#REF!</definedName>
    <definedName name="\q" localSheetId="16">'[1]Bm 8'!#REF!</definedName>
    <definedName name="\q">'[1]Bm 8'!#REF!</definedName>
    <definedName name="\s" localSheetId="0">'[1]Bm 8'!#REF!</definedName>
    <definedName name="\s" localSheetId="10">'[1]Bm 8'!#REF!</definedName>
    <definedName name="\s" localSheetId="4">'[1]Bm 8'!#REF!</definedName>
    <definedName name="\s" localSheetId="9">'[1]Bm 8'!#REF!</definedName>
    <definedName name="\s" localSheetId="7">'[1]Bm 8'!#REF!</definedName>
    <definedName name="\s" localSheetId="3">'[1]Bm 8'!#REF!</definedName>
    <definedName name="\s" localSheetId="6">'[1]Bm 8'!#REF!</definedName>
    <definedName name="\s" localSheetId="5">'[1]Bm 8'!#REF!</definedName>
    <definedName name="\s" localSheetId="8">'[1]Bm 8'!#REF!</definedName>
    <definedName name="\s" localSheetId="12">'[1]Bm 8'!#REF!</definedName>
    <definedName name="\s" localSheetId="15">#REF!</definedName>
    <definedName name="\s" localSheetId="16">'[1]Bm 8'!#REF!</definedName>
    <definedName name="\s">'[1]Bm 8'!#REF!</definedName>
    <definedName name="\x" localSheetId="0">'[1]Bm 8'!#REF!</definedName>
    <definedName name="\x" localSheetId="10">'[1]Bm 8'!#REF!</definedName>
    <definedName name="\x" localSheetId="4">'[1]Bm 8'!#REF!</definedName>
    <definedName name="\x" localSheetId="9">'[1]Bm 8'!#REF!</definedName>
    <definedName name="\x" localSheetId="7">'[1]Bm 8'!#REF!</definedName>
    <definedName name="\x" localSheetId="3">'[1]Bm 8'!#REF!</definedName>
    <definedName name="\x" localSheetId="6">'[1]Bm 8'!#REF!</definedName>
    <definedName name="\x" localSheetId="5">'[1]Bm 8'!#REF!</definedName>
    <definedName name="\x" localSheetId="8">'[1]Bm 8'!#REF!</definedName>
    <definedName name="\x" localSheetId="12">'[1]Bm 8'!#REF!</definedName>
    <definedName name="\x" localSheetId="15">'[1]Bm 8'!#REF!</definedName>
    <definedName name="\x" localSheetId="16">'[1]Bm 8'!#REF!</definedName>
    <definedName name="\x">'[1]Bm 8'!#REF!</definedName>
    <definedName name="_____TR2" localSheetId="0">#REF!</definedName>
    <definedName name="_____TR2" localSheetId="10">#REF!</definedName>
    <definedName name="_____TR2" localSheetId="4">#REF!</definedName>
    <definedName name="_____TR2" localSheetId="9">#REF!</definedName>
    <definedName name="_____TR2" localSheetId="7">#REF!</definedName>
    <definedName name="_____TR2" localSheetId="3">#REF!</definedName>
    <definedName name="_____TR2" localSheetId="6">#REF!</definedName>
    <definedName name="_____TR2" localSheetId="5">#REF!</definedName>
    <definedName name="_____TR2" localSheetId="8">#REF!</definedName>
    <definedName name="_____TR2" localSheetId="12">#REF!</definedName>
    <definedName name="_____TR2" localSheetId="16">#REF!</definedName>
    <definedName name="_____TR2">#REF!</definedName>
    <definedName name="____BOR1">'[1]Bm 8'!#REF!</definedName>
    <definedName name="____TR2" localSheetId="0">#REF!</definedName>
    <definedName name="____TR2" localSheetId="10">#REF!</definedName>
    <definedName name="____TR2" localSheetId="4">#REF!</definedName>
    <definedName name="____TR2" localSheetId="9">#REF!</definedName>
    <definedName name="____TR2" localSheetId="7">#REF!</definedName>
    <definedName name="____TR2" localSheetId="3">#REF!</definedName>
    <definedName name="____TR2" localSheetId="6">#REF!</definedName>
    <definedName name="____TR2" localSheetId="5">#REF!</definedName>
    <definedName name="____TR2" localSheetId="8">#REF!</definedName>
    <definedName name="____TR2" localSheetId="12">#REF!</definedName>
    <definedName name="____TR2" localSheetId="16">#REF!</definedName>
    <definedName name="____TR2">#REF!</definedName>
    <definedName name="___BOR1">'[1]Bm 8'!#REF!</definedName>
    <definedName name="___MAT1">#REF!</definedName>
    <definedName name="___TR2" localSheetId="0">#REF!</definedName>
    <definedName name="___TR2" localSheetId="10">#REF!</definedName>
    <definedName name="___TR2" localSheetId="4">#REF!</definedName>
    <definedName name="___TR2" localSheetId="9">#REF!</definedName>
    <definedName name="___TR2" localSheetId="7">#REF!</definedName>
    <definedName name="___TR2" localSheetId="3">#REF!</definedName>
    <definedName name="___TR2" localSheetId="6">#REF!</definedName>
    <definedName name="___TR2" localSheetId="5">#REF!</definedName>
    <definedName name="___TR2" localSheetId="8">#REF!</definedName>
    <definedName name="___TR2" localSheetId="12">#REF!</definedName>
    <definedName name="___TR2" localSheetId="16">#REF!</definedName>
    <definedName name="___TR2">#REF!</definedName>
    <definedName name="__123Graph_A" hidden="1">#REF!</definedName>
    <definedName name="__123Graph_B" hidden="1">#REF!</definedName>
    <definedName name="__123Graph_C" hidden="1">#REF!</definedName>
    <definedName name="__123Graph_D" hidden="1">'[2]Etapa Única'!$C$125:$C$134</definedName>
    <definedName name="__123Graph_E" hidden="1">'[2]Etapa Única'!$E$125:$E$134</definedName>
    <definedName name="__123Graph_X" hidden="1">#REF!</definedName>
    <definedName name="__BOR1" localSheetId="0">'[1]Bm 8'!#REF!</definedName>
    <definedName name="__BOR1" localSheetId="10">'[1]Bm 8'!#REF!</definedName>
    <definedName name="__BOR1" localSheetId="4">'[1]Bm 8'!#REF!</definedName>
    <definedName name="__BOR1" localSheetId="9">'[1]Bm 8'!#REF!</definedName>
    <definedName name="__BOR1" localSheetId="7">'[1]Bm 8'!#REF!</definedName>
    <definedName name="__BOR1" localSheetId="3">'[1]Bm 8'!#REF!</definedName>
    <definedName name="__BOR1" localSheetId="6">'[1]Bm 8'!#REF!</definedName>
    <definedName name="__BOR1" localSheetId="5">'[1]Bm 8'!#REF!</definedName>
    <definedName name="__BOR1" localSheetId="8">'[1]Bm 8'!#REF!</definedName>
    <definedName name="__BOR1" localSheetId="12">'[1]Bm 8'!#REF!</definedName>
    <definedName name="__BOR1" localSheetId="16">'[1]Bm 8'!#REF!</definedName>
    <definedName name="__BOR1">'[1]Bm 8'!#REF!</definedName>
    <definedName name="__MAT1" localSheetId="0">#REF!</definedName>
    <definedName name="__MAT1" localSheetId="10">#REF!</definedName>
    <definedName name="__MAT1" localSheetId="4">#REF!</definedName>
    <definedName name="__MAT1" localSheetId="9">#REF!</definedName>
    <definedName name="__MAT1" localSheetId="7">#REF!</definedName>
    <definedName name="__MAT1" localSheetId="3">#REF!</definedName>
    <definedName name="__MAT1" localSheetId="6">#REF!</definedName>
    <definedName name="__MAT1" localSheetId="5">#REF!</definedName>
    <definedName name="__MAT1" localSheetId="8">#REF!</definedName>
    <definedName name="__MAT1" localSheetId="12">#REF!</definedName>
    <definedName name="__MAT1" localSheetId="16">#REF!</definedName>
    <definedName name="__MAT1">#REF!</definedName>
    <definedName name="__TR2" localSheetId="0">#REF!</definedName>
    <definedName name="__TR2" localSheetId="10">#REF!</definedName>
    <definedName name="__TR2" localSheetId="4">#REF!</definedName>
    <definedName name="__TR2" localSheetId="9">#REF!</definedName>
    <definedName name="__TR2" localSheetId="7">#REF!</definedName>
    <definedName name="__TR2" localSheetId="3">#REF!</definedName>
    <definedName name="__TR2" localSheetId="6">#REF!</definedName>
    <definedName name="__TR2" localSheetId="5">#REF!</definedName>
    <definedName name="__TR2" localSheetId="8">#REF!</definedName>
    <definedName name="__TR2" localSheetId="12">#REF!</definedName>
    <definedName name="__TR2" localSheetId="15">#REF!</definedName>
    <definedName name="__TR2" localSheetId="16">#REF!</definedName>
    <definedName name="__TR2">#REF!</definedName>
    <definedName name="_1Excel_BuiltIn_Print_Area_1_1_1_1_1" localSheetId="0">#REF!</definedName>
    <definedName name="_1Excel_BuiltIn_Print_Area_1_1_1_1_1" localSheetId="10">#REF!</definedName>
    <definedName name="_1Excel_BuiltIn_Print_Area_1_1_1_1_1" localSheetId="4">#REF!</definedName>
    <definedName name="_1Excel_BuiltIn_Print_Area_1_1_1_1_1" localSheetId="9">#REF!</definedName>
    <definedName name="_1Excel_BuiltIn_Print_Area_1_1_1_1_1" localSheetId="7">#REF!</definedName>
    <definedName name="_1Excel_BuiltIn_Print_Area_1_1_1_1_1" localSheetId="3">#REF!</definedName>
    <definedName name="_1Excel_BuiltIn_Print_Area_1_1_1_1_1" localSheetId="6">#REF!</definedName>
    <definedName name="_1Excel_BuiltIn_Print_Area_1_1_1_1_1" localSheetId="5">#REF!</definedName>
    <definedName name="_1Excel_BuiltIn_Print_Area_1_1_1_1_1" localSheetId="8">#REF!</definedName>
    <definedName name="_1Excel_BuiltIn_Print_Area_1_1_1_1_1" localSheetId="12">#REF!</definedName>
    <definedName name="_1Excel_BuiltIn_Print_Area_1_1_1_1_1" localSheetId="16">#REF!</definedName>
    <definedName name="_1Excel_BuiltIn_Print_Area_1_1_1_1_1">#REF!</definedName>
    <definedName name="_2Excel_BuiltIn_Print_Area_1_1_1_1_1_1" localSheetId="0">#REF!</definedName>
    <definedName name="_2Excel_BuiltIn_Print_Area_1_1_1_1_1_1" localSheetId="10">#REF!</definedName>
    <definedName name="_2Excel_BuiltIn_Print_Area_1_1_1_1_1_1" localSheetId="4">#REF!</definedName>
    <definedName name="_2Excel_BuiltIn_Print_Area_1_1_1_1_1_1" localSheetId="9">#REF!</definedName>
    <definedName name="_2Excel_BuiltIn_Print_Area_1_1_1_1_1_1" localSheetId="7">#REF!</definedName>
    <definedName name="_2Excel_BuiltIn_Print_Area_1_1_1_1_1_1" localSheetId="3">#REF!</definedName>
    <definedName name="_2Excel_BuiltIn_Print_Area_1_1_1_1_1_1" localSheetId="6">#REF!</definedName>
    <definedName name="_2Excel_BuiltIn_Print_Area_1_1_1_1_1_1" localSheetId="5">#REF!</definedName>
    <definedName name="_2Excel_BuiltIn_Print_Area_1_1_1_1_1_1" localSheetId="8">#REF!</definedName>
    <definedName name="_2Excel_BuiltIn_Print_Area_1_1_1_1_1_1" localSheetId="12">#REF!</definedName>
    <definedName name="_2Excel_BuiltIn_Print_Area_1_1_1_1_1_1" localSheetId="16">#REF!</definedName>
    <definedName name="_2Excel_BuiltIn_Print_Area_1_1_1_1_1_1">#REF!</definedName>
    <definedName name="_BD2" localSheetId="0">#REF!</definedName>
    <definedName name="_BD2" localSheetId="10">#REF!</definedName>
    <definedName name="_BD2" localSheetId="4">#REF!</definedName>
    <definedName name="_BD2" localSheetId="9">#REF!</definedName>
    <definedName name="_BD2" localSheetId="7">#REF!</definedName>
    <definedName name="_BD2" localSheetId="3">#REF!</definedName>
    <definedName name="_BD2" localSheetId="6">#REF!</definedName>
    <definedName name="_BD2" localSheetId="5">#REF!</definedName>
    <definedName name="_BD2" localSheetId="8">#REF!</definedName>
    <definedName name="_BD2" localSheetId="12">#REF!</definedName>
    <definedName name="_BD2" localSheetId="15">#REF!</definedName>
    <definedName name="_BD2" localSheetId="16">#REF!</definedName>
    <definedName name="_BD2">#REF!</definedName>
    <definedName name="_BOR1" localSheetId="0">'[1]Bm 8'!#REF!</definedName>
    <definedName name="_BOR1" localSheetId="10">'[1]Bm 8'!#REF!</definedName>
    <definedName name="_BOR1" localSheetId="4">'[1]Bm 8'!#REF!</definedName>
    <definedName name="_BOR1" localSheetId="9">'[1]Bm 8'!#REF!</definedName>
    <definedName name="_BOR1" localSheetId="7">'[1]Bm 8'!#REF!</definedName>
    <definedName name="_BOR1" localSheetId="3">'[1]Bm 8'!#REF!</definedName>
    <definedName name="_BOR1" localSheetId="6">'[1]Bm 8'!#REF!</definedName>
    <definedName name="_BOR1" localSheetId="5">'[1]Bm 8'!#REF!</definedName>
    <definedName name="_BOR1" localSheetId="8">'[1]Bm 8'!#REF!</definedName>
    <definedName name="_BOR1" localSheetId="12">'[1]Bm 8'!#REF!</definedName>
    <definedName name="_BOR1" localSheetId="15">'[1]Bm 8'!#REF!</definedName>
    <definedName name="_BOR1">'[1]Bm 8'!#REF!</definedName>
    <definedName name="_d">#REF!</definedName>
    <definedName name="_f">#REF!</definedName>
    <definedName name="_Fill" localSheetId="0" hidden="1">#REF!</definedName>
    <definedName name="_Fill" localSheetId="10" hidden="1">#REF!</definedName>
    <definedName name="_Fill" localSheetId="4" hidden="1">#REF!</definedName>
    <definedName name="_Fill" localSheetId="9" hidden="1">#REF!</definedName>
    <definedName name="_Fill" localSheetId="7" hidden="1">#REF!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8" hidden="1">#REF!</definedName>
    <definedName name="_Fill" localSheetId="12" hidden="1">#REF!</definedName>
    <definedName name="_Fill" localSheetId="16" hidden="1">#REF!</definedName>
    <definedName name="_Fill" hidden="1">#REF!</definedName>
    <definedName name="_xlnm._FilterDatabase" localSheetId="0">#REF!</definedName>
    <definedName name="_xlnm._FilterDatabase" localSheetId="10">#REF!</definedName>
    <definedName name="_xlnm._FilterDatabase" localSheetId="4">#REF!</definedName>
    <definedName name="_xlnm._FilterDatabase" localSheetId="9">#REF!</definedName>
    <definedName name="_xlnm._FilterDatabase" localSheetId="7">#REF!</definedName>
    <definedName name="_xlnm._FilterDatabase" localSheetId="3">#REF!</definedName>
    <definedName name="_xlnm._FilterDatabase" localSheetId="6">#REF!</definedName>
    <definedName name="_xlnm._FilterDatabase" localSheetId="5">#REF!</definedName>
    <definedName name="_xlnm._FilterDatabase" localSheetId="8">#REF!</definedName>
    <definedName name="_xlnm._FilterDatabase" localSheetId="12">#REF!</definedName>
    <definedName name="_xlnm._FilterDatabase" localSheetId="15">#REF!</definedName>
    <definedName name="_xlnm._FilterDatabase" localSheetId="16">#REF!</definedName>
    <definedName name="_xlnm._FilterDatabase">#REF!</definedName>
    <definedName name="_Key1" localSheetId="0" hidden="1">#REF!</definedName>
    <definedName name="_Key1" localSheetId="10" hidden="1">#REF!</definedName>
    <definedName name="_Key1" localSheetId="4" hidden="1">#REF!</definedName>
    <definedName name="_Key1" localSheetId="9" hidden="1">#REF!</definedName>
    <definedName name="_Key1" localSheetId="7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8" hidden="1">#REF!</definedName>
    <definedName name="_Key1" localSheetId="12" hidden="1">#REF!</definedName>
    <definedName name="_Key1" localSheetId="16" hidden="1">#REF!</definedName>
    <definedName name="_Key1" hidden="1">#REF!</definedName>
    <definedName name="_MAT1" localSheetId="0">#REF!</definedName>
    <definedName name="_MAT1" localSheetId="10">#REF!</definedName>
    <definedName name="_MAT1" localSheetId="4">#REF!</definedName>
    <definedName name="_MAT1" localSheetId="9">#REF!</definedName>
    <definedName name="_MAT1" localSheetId="7">#REF!</definedName>
    <definedName name="_MAT1" localSheetId="3">#REF!</definedName>
    <definedName name="_MAT1" localSheetId="6">#REF!</definedName>
    <definedName name="_MAT1" localSheetId="5">#REF!</definedName>
    <definedName name="_MAT1" localSheetId="8">#REF!</definedName>
    <definedName name="_MAT1" localSheetId="12">#REF!</definedName>
    <definedName name="_MAT1" localSheetId="16">#REF!</definedName>
    <definedName name="_MAT1">#REF!</definedName>
    <definedName name="_MM" hidden="1">#REF!</definedName>
    <definedName name="_Order1" hidden="1">255</definedName>
    <definedName name="_p">#REF!</definedName>
    <definedName name="_Sort" localSheetId="0" hidden="1">#REF!</definedName>
    <definedName name="_Sort" localSheetId="10" hidden="1">#REF!</definedName>
    <definedName name="_Sort" localSheetId="4" hidden="1">#REF!</definedName>
    <definedName name="_Sort" localSheetId="9" hidden="1">#REF!</definedName>
    <definedName name="_Sort" localSheetId="7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8" hidden="1">#REF!</definedName>
    <definedName name="_Sort" localSheetId="12" hidden="1">#REF!</definedName>
    <definedName name="_Sort" localSheetId="16" hidden="1">#REF!</definedName>
    <definedName name="_Sort" hidden="1">#REF!</definedName>
    <definedName name="_TR2" localSheetId="0">#REF!</definedName>
    <definedName name="_TR2" localSheetId="10">#REF!</definedName>
    <definedName name="_TR2" localSheetId="4">#REF!</definedName>
    <definedName name="_TR2" localSheetId="9">#REF!</definedName>
    <definedName name="_TR2" localSheetId="7">#REF!</definedName>
    <definedName name="_TR2" localSheetId="3">#REF!</definedName>
    <definedName name="_TR2" localSheetId="6">#REF!</definedName>
    <definedName name="_TR2" localSheetId="5">#REF!</definedName>
    <definedName name="_TR2" localSheetId="8">#REF!</definedName>
    <definedName name="_TR2" localSheetId="12">#REF!</definedName>
    <definedName name="_TR2" localSheetId="15">#REF!</definedName>
    <definedName name="_TR2" localSheetId="16">#REF!</definedName>
    <definedName name="_TR2">#REF!</definedName>
    <definedName name="_wal1" localSheetId="0">#REF!</definedName>
    <definedName name="_wal1" localSheetId="10">#REF!</definedName>
    <definedName name="_wal1" localSheetId="4">#REF!</definedName>
    <definedName name="_wal1" localSheetId="9">#REF!</definedName>
    <definedName name="_wal1" localSheetId="7">#REF!</definedName>
    <definedName name="_wal1" localSheetId="3">#REF!</definedName>
    <definedName name="_wal1" localSheetId="6">#REF!</definedName>
    <definedName name="_wal1" localSheetId="5">#REF!</definedName>
    <definedName name="_wal1" localSheetId="8">#REF!</definedName>
    <definedName name="_wal1" localSheetId="12">#REF!</definedName>
    <definedName name="_wal1" localSheetId="16">#REF!</definedName>
    <definedName name="_wal1">#REF!</definedName>
    <definedName name="_wal10" localSheetId="0">#REF!</definedName>
    <definedName name="_wal10" localSheetId="10">#REF!</definedName>
    <definedName name="_wal10" localSheetId="4">#REF!</definedName>
    <definedName name="_wal10" localSheetId="9">#REF!</definedName>
    <definedName name="_wal10" localSheetId="7">#REF!</definedName>
    <definedName name="_wal10" localSheetId="3">#REF!</definedName>
    <definedName name="_wal10" localSheetId="6">#REF!</definedName>
    <definedName name="_wal10" localSheetId="5">#REF!</definedName>
    <definedName name="_wal10" localSheetId="8">#REF!</definedName>
    <definedName name="_wal10" localSheetId="12">#REF!</definedName>
    <definedName name="_wal10" localSheetId="16">#REF!</definedName>
    <definedName name="_wal10">#REF!</definedName>
    <definedName name="_wal11" localSheetId="0">#REF!</definedName>
    <definedName name="_wal11" localSheetId="10">#REF!</definedName>
    <definedName name="_wal11" localSheetId="4">#REF!</definedName>
    <definedName name="_wal11" localSheetId="9">#REF!</definedName>
    <definedName name="_wal11" localSheetId="7">#REF!</definedName>
    <definedName name="_wal11" localSheetId="3">#REF!</definedName>
    <definedName name="_wal11" localSheetId="6">#REF!</definedName>
    <definedName name="_wal11" localSheetId="5">#REF!</definedName>
    <definedName name="_wal11" localSheetId="8">#REF!</definedName>
    <definedName name="_wal11" localSheetId="12">#REF!</definedName>
    <definedName name="_wal11" localSheetId="16">#REF!</definedName>
    <definedName name="_wal11">#REF!</definedName>
    <definedName name="_wal12" localSheetId="0">#REF!</definedName>
    <definedName name="_wal12" localSheetId="10">#REF!</definedName>
    <definedName name="_wal12" localSheetId="4">#REF!</definedName>
    <definedName name="_wal12" localSheetId="9">#REF!</definedName>
    <definedName name="_wal12" localSheetId="7">#REF!</definedName>
    <definedName name="_wal12" localSheetId="3">#REF!</definedName>
    <definedName name="_wal12" localSheetId="6">#REF!</definedName>
    <definedName name="_wal12" localSheetId="5">#REF!</definedName>
    <definedName name="_wal12" localSheetId="8">#REF!</definedName>
    <definedName name="_wal12" localSheetId="12">#REF!</definedName>
    <definedName name="_wal12" localSheetId="16">#REF!</definedName>
    <definedName name="_wal12">#REF!</definedName>
    <definedName name="_wal13" localSheetId="0">#REF!</definedName>
    <definedName name="_wal13" localSheetId="10">#REF!</definedName>
    <definedName name="_wal13" localSheetId="4">#REF!</definedName>
    <definedName name="_wal13" localSheetId="9">#REF!</definedName>
    <definedName name="_wal13" localSheetId="7">#REF!</definedName>
    <definedName name="_wal13" localSheetId="3">#REF!</definedName>
    <definedName name="_wal13" localSheetId="6">#REF!</definedName>
    <definedName name="_wal13" localSheetId="5">#REF!</definedName>
    <definedName name="_wal13" localSheetId="8">#REF!</definedName>
    <definedName name="_wal13" localSheetId="12">#REF!</definedName>
    <definedName name="_wal13" localSheetId="16">#REF!</definedName>
    <definedName name="_wal13">#REF!</definedName>
    <definedName name="_wal14" localSheetId="0">#REF!</definedName>
    <definedName name="_wal14" localSheetId="10">#REF!</definedName>
    <definedName name="_wal14" localSheetId="4">#REF!</definedName>
    <definedName name="_wal14" localSheetId="9">#REF!</definedName>
    <definedName name="_wal14" localSheetId="7">#REF!</definedName>
    <definedName name="_wal14" localSheetId="3">#REF!</definedName>
    <definedName name="_wal14" localSheetId="6">#REF!</definedName>
    <definedName name="_wal14" localSheetId="5">#REF!</definedName>
    <definedName name="_wal14" localSheetId="8">#REF!</definedName>
    <definedName name="_wal14" localSheetId="12">#REF!</definedName>
    <definedName name="_wal14" localSheetId="16">#REF!</definedName>
    <definedName name="_wal14">#REF!</definedName>
    <definedName name="_wal15" localSheetId="0">#REF!</definedName>
    <definedName name="_wal15" localSheetId="10">#REF!</definedName>
    <definedName name="_wal15" localSheetId="4">#REF!</definedName>
    <definedName name="_wal15" localSheetId="9">#REF!</definedName>
    <definedName name="_wal15" localSheetId="7">#REF!</definedName>
    <definedName name="_wal15" localSheetId="3">#REF!</definedName>
    <definedName name="_wal15" localSheetId="6">#REF!</definedName>
    <definedName name="_wal15" localSheetId="5">#REF!</definedName>
    <definedName name="_wal15" localSheetId="8">#REF!</definedName>
    <definedName name="_wal15" localSheetId="12">#REF!</definedName>
    <definedName name="_wal15" localSheetId="16">#REF!</definedName>
    <definedName name="_wal15">#REF!</definedName>
    <definedName name="_wal16" localSheetId="0">#REF!</definedName>
    <definedName name="_wal16" localSheetId="10">#REF!</definedName>
    <definedName name="_wal16" localSheetId="4">#REF!</definedName>
    <definedName name="_wal16" localSheetId="9">#REF!</definedName>
    <definedName name="_wal16" localSheetId="7">#REF!</definedName>
    <definedName name="_wal16" localSheetId="3">#REF!</definedName>
    <definedName name="_wal16" localSheetId="6">#REF!</definedName>
    <definedName name="_wal16" localSheetId="5">#REF!</definedName>
    <definedName name="_wal16" localSheetId="8">#REF!</definedName>
    <definedName name="_wal16" localSheetId="12">#REF!</definedName>
    <definedName name="_wal16" localSheetId="16">#REF!</definedName>
    <definedName name="_wal16">#REF!</definedName>
    <definedName name="_wal2" localSheetId="0">#REF!</definedName>
    <definedName name="_wal2" localSheetId="10">#REF!</definedName>
    <definedName name="_wal2" localSheetId="4">#REF!</definedName>
    <definedName name="_wal2" localSheetId="9">#REF!</definedName>
    <definedName name="_wal2" localSheetId="7">#REF!</definedName>
    <definedName name="_wal2" localSheetId="3">#REF!</definedName>
    <definedName name="_wal2" localSheetId="6">#REF!</definedName>
    <definedName name="_wal2" localSheetId="5">#REF!</definedName>
    <definedName name="_wal2" localSheetId="8">#REF!</definedName>
    <definedName name="_wal2" localSheetId="12">#REF!</definedName>
    <definedName name="_wal2" localSheetId="16">#REF!</definedName>
    <definedName name="_wal2">#REF!</definedName>
    <definedName name="_wal3" localSheetId="0">#REF!</definedName>
    <definedName name="_wal3" localSheetId="10">#REF!</definedName>
    <definedName name="_wal3" localSheetId="4">#REF!</definedName>
    <definedName name="_wal3" localSheetId="9">#REF!</definedName>
    <definedName name="_wal3" localSheetId="7">#REF!</definedName>
    <definedName name="_wal3" localSheetId="3">#REF!</definedName>
    <definedName name="_wal3" localSheetId="6">#REF!</definedName>
    <definedName name="_wal3" localSheetId="5">#REF!</definedName>
    <definedName name="_wal3" localSheetId="8">#REF!</definedName>
    <definedName name="_wal3" localSheetId="12">#REF!</definedName>
    <definedName name="_wal3" localSheetId="16">#REF!</definedName>
    <definedName name="_wal3">#REF!</definedName>
    <definedName name="_wal5" localSheetId="0">#REF!</definedName>
    <definedName name="_wal5" localSheetId="10">#REF!</definedName>
    <definedName name="_wal5" localSheetId="4">#REF!</definedName>
    <definedName name="_wal5" localSheetId="9">#REF!</definedName>
    <definedName name="_wal5" localSheetId="7">#REF!</definedName>
    <definedName name="_wal5" localSheetId="3">#REF!</definedName>
    <definedName name="_wal5" localSheetId="6">#REF!</definedName>
    <definedName name="_wal5" localSheetId="5">#REF!</definedName>
    <definedName name="_wal5" localSheetId="8">#REF!</definedName>
    <definedName name="_wal5" localSheetId="12">#REF!</definedName>
    <definedName name="_wal5" localSheetId="16">#REF!</definedName>
    <definedName name="_wal5">#REF!</definedName>
    <definedName name="_wal6" localSheetId="0">#REF!</definedName>
    <definedName name="_wal6" localSheetId="10">#REF!</definedName>
    <definedName name="_wal6" localSheetId="4">#REF!</definedName>
    <definedName name="_wal6" localSheetId="9">#REF!</definedName>
    <definedName name="_wal6" localSheetId="7">#REF!</definedName>
    <definedName name="_wal6" localSheetId="3">#REF!</definedName>
    <definedName name="_wal6" localSheetId="6">#REF!</definedName>
    <definedName name="_wal6" localSheetId="5">#REF!</definedName>
    <definedName name="_wal6" localSheetId="8">#REF!</definedName>
    <definedName name="_wal6" localSheetId="12">#REF!</definedName>
    <definedName name="_wal6" localSheetId="16">#REF!</definedName>
    <definedName name="_wal6">#REF!</definedName>
    <definedName name="_wal7" localSheetId="0">#REF!</definedName>
    <definedName name="_wal7" localSheetId="10">#REF!</definedName>
    <definedName name="_wal7" localSheetId="4">#REF!</definedName>
    <definedName name="_wal7" localSheetId="9">#REF!</definedName>
    <definedName name="_wal7" localSheetId="7">#REF!</definedName>
    <definedName name="_wal7" localSheetId="3">#REF!</definedName>
    <definedName name="_wal7" localSheetId="6">#REF!</definedName>
    <definedName name="_wal7" localSheetId="5">#REF!</definedName>
    <definedName name="_wal7" localSheetId="8">#REF!</definedName>
    <definedName name="_wal7" localSheetId="12">#REF!</definedName>
    <definedName name="_wal7" localSheetId="16">#REF!</definedName>
    <definedName name="_wal7">#REF!</definedName>
    <definedName name="_wal8" localSheetId="0">#REF!</definedName>
    <definedName name="_wal8" localSheetId="10">#REF!</definedName>
    <definedName name="_wal8" localSheetId="4">#REF!</definedName>
    <definedName name="_wal8" localSheetId="9">#REF!</definedName>
    <definedName name="_wal8" localSheetId="7">#REF!</definedName>
    <definedName name="_wal8" localSheetId="3">#REF!</definedName>
    <definedName name="_wal8" localSheetId="6">#REF!</definedName>
    <definedName name="_wal8" localSheetId="5">#REF!</definedName>
    <definedName name="_wal8" localSheetId="8">#REF!</definedName>
    <definedName name="_wal8" localSheetId="12">#REF!</definedName>
    <definedName name="_wal8" localSheetId="16">#REF!</definedName>
    <definedName name="_wal8">#REF!</definedName>
    <definedName name="_wal9" localSheetId="0">#REF!</definedName>
    <definedName name="_wal9" localSheetId="10">#REF!</definedName>
    <definedName name="_wal9" localSheetId="4">#REF!</definedName>
    <definedName name="_wal9" localSheetId="9">#REF!</definedName>
    <definedName name="_wal9" localSheetId="7">#REF!</definedName>
    <definedName name="_wal9" localSheetId="3">#REF!</definedName>
    <definedName name="_wal9" localSheetId="6">#REF!</definedName>
    <definedName name="_wal9" localSheetId="5">#REF!</definedName>
    <definedName name="_wal9" localSheetId="8">#REF!</definedName>
    <definedName name="_wal9" localSheetId="12">#REF!</definedName>
    <definedName name="_wal9" localSheetId="16">#REF!</definedName>
    <definedName name="_wal9">#REF!</definedName>
    <definedName name="A" localSheetId="0">#REF!</definedName>
    <definedName name="A" localSheetId="10">#REF!</definedName>
    <definedName name="A" localSheetId="4">#REF!</definedName>
    <definedName name="A" localSheetId="9">#REF!</definedName>
    <definedName name="A" localSheetId="7">#REF!</definedName>
    <definedName name="A" localSheetId="3">#REF!</definedName>
    <definedName name="A" localSheetId="6">#REF!</definedName>
    <definedName name="A" localSheetId="5">#REF!</definedName>
    <definedName name="A" localSheetId="8">#REF!</definedName>
    <definedName name="A" localSheetId="12">#REF!</definedName>
    <definedName name="A" localSheetId="15">#REF!</definedName>
    <definedName name="A" localSheetId="16" hidden="1">{#N/A,#N/A,FALSE,"Planilha";#N/A,#N/A,FALSE,"Resumo";#N/A,#N/A,FALSE,"Fisico";#N/A,#N/A,FALSE,"Financeiro";#N/A,#N/A,FALSE,"Financeiro"}</definedName>
    <definedName name="A">#REF!</definedName>
    <definedName name="abc" localSheetId="0">#REF!</definedName>
    <definedName name="abc" localSheetId="10">#REF!</definedName>
    <definedName name="abc" localSheetId="4">#REF!</definedName>
    <definedName name="abc" localSheetId="9">#REF!</definedName>
    <definedName name="abc" localSheetId="7">#REF!</definedName>
    <definedName name="abc" localSheetId="3">#REF!</definedName>
    <definedName name="abc" localSheetId="6">#REF!</definedName>
    <definedName name="abc" localSheetId="5">#REF!</definedName>
    <definedName name="abc" localSheetId="8">#REF!</definedName>
    <definedName name="abc" localSheetId="12">#REF!</definedName>
    <definedName name="abc" localSheetId="16">#REF!</definedName>
    <definedName name="abc">#REF!</definedName>
    <definedName name="acha.coluna">#REF!</definedName>
    <definedName name="acha.dados">#REF!</definedName>
    <definedName name="acha.linha">#REF!</definedName>
    <definedName name="Acomp" localSheetId="0">#REF!</definedName>
    <definedName name="Acomp" localSheetId="10">#REF!</definedName>
    <definedName name="Acomp" localSheetId="4">#REF!</definedName>
    <definedName name="Acomp" localSheetId="9">#REF!</definedName>
    <definedName name="Acomp" localSheetId="7">#REF!</definedName>
    <definedName name="Acomp" localSheetId="3">#REF!</definedName>
    <definedName name="Acomp" localSheetId="6">#REF!</definedName>
    <definedName name="Acomp" localSheetId="5">#REF!</definedName>
    <definedName name="Acomp" localSheetId="8">#REF!</definedName>
    <definedName name="Acomp" localSheetId="12">#REF!</definedName>
    <definedName name="Acomp" localSheetId="16">#REF!</definedName>
    <definedName name="Acomp">#REF!</definedName>
    <definedName name="agua" localSheetId="0">#REF!</definedName>
    <definedName name="agua" localSheetId="10">#REF!</definedName>
    <definedName name="agua" localSheetId="4">#REF!</definedName>
    <definedName name="agua" localSheetId="9">#REF!</definedName>
    <definedName name="agua" localSheetId="7">#REF!</definedName>
    <definedName name="agua" localSheetId="3">#REF!</definedName>
    <definedName name="agua" localSheetId="6">#REF!</definedName>
    <definedName name="agua" localSheetId="5">#REF!</definedName>
    <definedName name="agua" localSheetId="8">#REF!</definedName>
    <definedName name="agua" localSheetId="12">#REF!</definedName>
    <definedName name="agua" localSheetId="16">#REF!</definedName>
    <definedName name="agua">#REF!</definedName>
    <definedName name="anscount" hidden="1">3</definedName>
    <definedName name="_xlnm.Print_Area" localSheetId="0">'01-RESUMO '!$A$1:$F$22</definedName>
    <definedName name="_xlnm.Print_Area" localSheetId="1">'02-Orç. Geral'!$A$1:$H$66</definedName>
    <definedName name="_xlnm.Print_Area" localSheetId="2">'03- Memoria'!$A$3:$D$179</definedName>
    <definedName name="_xlnm.Print_Area" localSheetId="10">'03.1-1 RUA'!$A$1:$D$132</definedName>
    <definedName name="_xlnm.Print_Area" localSheetId="4">'03.1-12 TRAVESSA'!$A$1:$D$132</definedName>
    <definedName name="_xlnm.Print_Area" localSheetId="9">'03.1-8 travessa'!$A$1:$D$132</definedName>
    <definedName name="_xlnm.Print_Area" localSheetId="7">'03.1-AL PEPETA'!$A$1:$D$132</definedName>
    <definedName name="_xlnm.Print_Area" localSheetId="3">'03.1-rua do caju '!$A$1:$D$132</definedName>
    <definedName name="_xlnm.Print_Area" localSheetId="6">'03.1-RUA DOS PESCADORES '!$A$1:$D$132</definedName>
    <definedName name="_xlnm.Print_Area" localSheetId="5">'03.1-RUA PAULO RIBEIRO '!$A$1:$D$132</definedName>
    <definedName name="_xlnm.Print_Area" localSheetId="8">'03.1-TV BECO'!$A$1:$D$132</definedName>
    <definedName name="_xlnm.Print_Area" localSheetId="11">'04-cronog.'!$A$1:$J$42</definedName>
    <definedName name="_xlnm.Print_Area" localSheetId="13">'05-bdi '!$A$1:$I$38</definedName>
    <definedName name="_xlnm.Print_Area" localSheetId="12">'05-QCI licitação '!$A$1:$F$24</definedName>
    <definedName name="_xlnm.Print_Area" localSheetId="14">'06-QCI CAIXA '!$A$1:$F$21</definedName>
    <definedName name="_xlnm.Print_Area" localSheetId="15">'07-COMPOSIÇÃO'!$A$1:$H$77</definedName>
    <definedName name="_xlnm.Print_Area" localSheetId="16">'08-ENCARGOS SOCIAIS'!$A$1:$E$51</definedName>
    <definedName name="_xlnm.Print_Area">#REF!</definedName>
    <definedName name="Área_impressão_IM" localSheetId="0">#REF!</definedName>
    <definedName name="Área_impressão_IM" localSheetId="10">#REF!</definedName>
    <definedName name="Área_impressão_IM" localSheetId="4">#REF!</definedName>
    <definedName name="Área_impressão_IM" localSheetId="9">#REF!</definedName>
    <definedName name="Área_impressão_IM" localSheetId="7">#REF!</definedName>
    <definedName name="Área_impressão_IM" localSheetId="3">#REF!</definedName>
    <definedName name="Área_impressão_IM" localSheetId="6">#REF!</definedName>
    <definedName name="Área_impressão_IM" localSheetId="5">#REF!</definedName>
    <definedName name="Área_impressão_IM" localSheetId="8">#REF!</definedName>
    <definedName name="Área_impressão_IM" localSheetId="12">#REF!</definedName>
    <definedName name="Área_impressão_IM" localSheetId="15">#REF!</definedName>
    <definedName name="Área_impressão_IM" localSheetId="16">#REF!</definedName>
    <definedName name="Área_impressão_IM">#REF!</definedName>
    <definedName name="AUXILIARES" localSheetId="0">#REF!</definedName>
    <definedName name="AUXILIARES" localSheetId="10">#REF!</definedName>
    <definedName name="AUXILIARES" localSheetId="4">#REF!</definedName>
    <definedName name="AUXILIARES" localSheetId="9">#REF!</definedName>
    <definedName name="AUXILIARES" localSheetId="7">#REF!</definedName>
    <definedName name="AUXILIARES" localSheetId="3">#REF!</definedName>
    <definedName name="AUXILIARES" localSheetId="6">#REF!</definedName>
    <definedName name="AUXILIARES" localSheetId="5">#REF!</definedName>
    <definedName name="AUXILIARES" localSheetId="8">#REF!</definedName>
    <definedName name="AUXILIARES" localSheetId="12">#REF!</definedName>
    <definedName name="AUXILIARES" localSheetId="15">#REF!</definedName>
    <definedName name="AUXILIARES" localSheetId="16">#REF!</definedName>
    <definedName name="AUXILIARES">#REF!</definedName>
    <definedName name="BALSAS" localSheetId="0">#REF!</definedName>
    <definedName name="BALSAS" localSheetId="10">#REF!</definedName>
    <definedName name="BALSAS" localSheetId="4">#REF!</definedName>
    <definedName name="BALSAS" localSheetId="9">#REF!</definedName>
    <definedName name="BALSAS" localSheetId="7">#REF!</definedName>
    <definedName name="BALSAS" localSheetId="3">#REF!</definedName>
    <definedName name="BALSAS" localSheetId="6">#REF!</definedName>
    <definedName name="BALSAS" localSheetId="5">#REF!</definedName>
    <definedName name="BALSAS" localSheetId="8">#REF!</definedName>
    <definedName name="BALSAS" localSheetId="12">#REF!</definedName>
    <definedName name="BALSAS" localSheetId="15">#REF!</definedName>
    <definedName name="BALSAS" localSheetId="16">#REF!</definedName>
    <definedName name="BALSAS">#REF!</definedName>
    <definedName name="BANCO" localSheetId="0">#REF!</definedName>
    <definedName name="BANCO" localSheetId="10">#REF!</definedName>
    <definedName name="BANCO" localSheetId="4">#REF!</definedName>
    <definedName name="BANCO" localSheetId="9">#REF!</definedName>
    <definedName name="BANCO" localSheetId="7">#REF!</definedName>
    <definedName name="BANCO" localSheetId="3">#REF!</definedName>
    <definedName name="BANCO" localSheetId="6">#REF!</definedName>
    <definedName name="BANCO" localSheetId="5">#REF!</definedName>
    <definedName name="BANCO" localSheetId="8">#REF!</definedName>
    <definedName name="BANCO" localSheetId="12">#REF!</definedName>
    <definedName name="BANCO" localSheetId="15">#REF!</definedName>
    <definedName name="BANCO" localSheetId="16">#REF!</definedName>
    <definedName name="BANCO">#REF!</definedName>
    <definedName name="Banco_dados_IM" localSheetId="0">#REF!</definedName>
    <definedName name="Banco_dados_IM" localSheetId="10">#REF!</definedName>
    <definedName name="Banco_dados_IM" localSheetId="4">#REF!</definedName>
    <definedName name="Banco_dados_IM" localSheetId="9">#REF!</definedName>
    <definedName name="Banco_dados_IM" localSheetId="7">#REF!</definedName>
    <definedName name="Banco_dados_IM" localSheetId="3">#REF!</definedName>
    <definedName name="Banco_dados_IM" localSheetId="6">#REF!</definedName>
    <definedName name="Banco_dados_IM" localSheetId="5">#REF!</definedName>
    <definedName name="Banco_dados_IM" localSheetId="8">#REF!</definedName>
    <definedName name="Banco_dados_IM" localSheetId="12">#REF!</definedName>
    <definedName name="Banco_dados_IM" localSheetId="16">#REF!</definedName>
    <definedName name="Banco_dados_IM">#REF!</definedName>
    <definedName name="_xlnm.Database" localSheetId="0">#REF!</definedName>
    <definedName name="_xlnm.Database" localSheetId="10">#REF!</definedName>
    <definedName name="_xlnm.Database" localSheetId="4">#REF!</definedName>
    <definedName name="_xlnm.Database" localSheetId="9">#REF!</definedName>
    <definedName name="_xlnm.Database" localSheetId="7">#REF!</definedName>
    <definedName name="_xlnm.Database" localSheetId="3">#REF!</definedName>
    <definedName name="_xlnm.Database" localSheetId="6">#REF!</definedName>
    <definedName name="_xlnm.Database" localSheetId="5">#REF!</definedName>
    <definedName name="_xlnm.Database" localSheetId="8">#REF!</definedName>
    <definedName name="_xlnm.Database" localSheetId="12">#REF!</definedName>
    <definedName name="_xlnm.Database" localSheetId="16">#REF!</definedName>
    <definedName name="_xlnm.Database">#REF!</definedName>
    <definedName name="BARRA_DO_CORDA" localSheetId="0">#REF!</definedName>
    <definedName name="BARRA_DO_CORDA" localSheetId="10">#REF!</definedName>
    <definedName name="BARRA_DO_CORDA" localSheetId="4">#REF!</definedName>
    <definedName name="BARRA_DO_CORDA" localSheetId="9">#REF!</definedName>
    <definedName name="BARRA_DO_CORDA" localSheetId="7">#REF!</definedName>
    <definedName name="BARRA_DO_CORDA" localSheetId="3">#REF!</definedName>
    <definedName name="BARRA_DO_CORDA" localSheetId="6">#REF!</definedName>
    <definedName name="BARRA_DO_CORDA" localSheetId="5">#REF!</definedName>
    <definedName name="BARRA_DO_CORDA" localSheetId="8">#REF!</definedName>
    <definedName name="BARRA_DO_CORDA" localSheetId="12">#REF!</definedName>
    <definedName name="BARRA_DO_CORDA" localSheetId="15">#REF!</definedName>
    <definedName name="BARRA_DO_CORDA" localSheetId="16">#REF!</definedName>
    <definedName name="BARRA_DO_CORDA">#REF!</definedName>
    <definedName name="bbcla" localSheetId="0">#REF!</definedName>
    <definedName name="bbcla" localSheetId="10">#REF!</definedName>
    <definedName name="bbcla" localSheetId="4">#REF!</definedName>
    <definedName name="bbcla" localSheetId="9">#REF!</definedName>
    <definedName name="bbcla" localSheetId="7">#REF!</definedName>
    <definedName name="bbcla" localSheetId="3">#REF!</definedName>
    <definedName name="bbcla" localSheetId="6">#REF!</definedName>
    <definedName name="bbcla" localSheetId="5">#REF!</definedName>
    <definedName name="bbcla" localSheetId="8">#REF!</definedName>
    <definedName name="bbcla" localSheetId="12">#REF!</definedName>
    <definedName name="bbcla" localSheetId="16">#REF!</definedName>
    <definedName name="bbcla">#REF!</definedName>
    <definedName name="bdi" localSheetId="0">#REF!</definedName>
    <definedName name="bdi" localSheetId="10">#REF!</definedName>
    <definedName name="bdi" localSheetId="4">#REF!</definedName>
    <definedName name="bdi" localSheetId="9">#REF!</definedName>
    <definedName name="bdi" localSheetId="7">#REF!</definedName>
    <definedName name="bdi" localSheetId="3">#REF!</definedName>
    <definedName name="bdi" localSheetId="6">#REF!</definedName>
    <definedName name="bdi" localSheetId="5">#REF!</definedName>
    <definedName name="bdi" localSheetId="8">#REF!</definedName>
    <definedName name="bdi" localSheetId="12">#REF!</definedName>
    <definedName name="bdi" localSheetId="15">#REF!</definedName>
    <definedName name="BDI" localSheetId="16">#REF!</definedName>
    <definedName name="bdi">#REF!</definedName>
    <definedName name="Bloco1" localSheetId="0">#REF!</definedName>
    <definedName name="Bloco1" localSheetId="10">#REF!</definedName>
    <definedName name="Bloco1" localSheetId="4">#REF!</definedName>
    <definedName name="Bloco1" localSheetId="9">#REF!</definedName>
    <definedName name="Bloco1" localSheetId="7">#REF!</definedName>
    <definedName name="Bloco1" localSheetId="3">#REF!</definedName>
    <definedName name="Bloco1" localSheetId="6">#REF!</definedName>
    <definedName name="Bloco1" localSheetId="5">#REF!</definedName>
    <definedName name="Bloco1" localSheetId="8">#REF!</definedName>
    <definedName name="Bloco1" localSheetId="12">#REF!</definedName>
    <definedName name="Bloco1" localSheetId="16">#REF!</definedName>
    <definedName name="Bloco1">#REF!</definedName>
    <definedName name="Bloco1.2" localSheetId="0">#REF!</definedName>
    <definedName name="Bloco1.2" localSheetId="10">#REF!</definedName>
    <definedName name="Bloco1.2" localSheetId="4">#REF!</definedName>
    <definedName name="Bloco1.2" localSheetId="9">#REF!</definedName>
    <definedName name="Bloco1.2" localSheetId="7">#REF!</definedName>
    <definedName name="Bloco1.2" localSheetId="3">#REF!</definedName>
    <definedName name="Bloco1.2" localSheetId="6">#REF!</definedName>
    <definedName name="Bloco1.2" localSheetId="5">#REF!</definedName>
    <definedName name="Bloco1.2" localSheetId="8">#REF!</definedName>
    <definedName name="Bloco1.2" localSheetId="12">#REF!</definedName>
    <definedName name="Bloco1.2" localSheetId="16">#REF!</definedName>
    <definedName name="Bloco1.2">#REF!</definedName>
    <definedName name="Bloco1.3" localSheetId="0">#REF!</definedName>
    <definedName name="Bloco1.3" localSheetId="10">#REF!</definedName>
    <definedName name="Bloco1.3" localSheetId="4">#REF!</definedName>
    <definedName name="Bloco1.3" localSheetId="9">#REF!</definedName>
    <definedName name="Bloco1.3" localSheetId="7">#REF!</definedName>
    <definedName name="Bloco1.3" localSheetId="3">#REF!</definedName>
    <definedName name="Bloco1.3" localSheetId="6">#REF!</definedName>
    <definedName name="Bloco1.3" localSheetId="5">#REF!</definedName>
    <definedName name="Bloco1.3" localSheetId="8">#REF!</definedName>
    <definedName name="Bloco1.3" localSheetId="12">#REF!</definedName>
    <definedName name="Bloco1.3" localSheetId="16">#REF!</definedName>
    <definedName name="Bloco1.3">#REF!</definedName>
    <definedName name="Bloco10" localSheetId="0">#REF!</definedName>
    <definedName name="Bloco10" localSheetId="10">#REF!</definedName>
    <definedName name="Bloco10" localSheetId="4">#REF!</definedName>
    <definedName name="Bloco10" localSheetId="9">#REF!</definedName>
    <definedName name="Bloco10" localSheetId="7">#REF!</definedName>
    <definedName name="Bloco10" localSheetId="3">#REF!</definedName>
    <definedName name="Bloco10" localSheetId="6">#REF!</definedName>
    <definedName name="Bloco10" localSheetId="5">#REF!</definedName>
    <definedName name="Bloco10" localSheetId="8">#REF!</definedName>
    <definedName name="Bloco10" localSheetId="12">#REF!</definedName>
    <definedName name="Bloco10" localSheetId="16">#REF!</definedName>
    <definedName name="Bloco10">#REF!</definedName>
    <definedName name="Bloco11" localSheetId="0">#REF!</definedName>
    <definedName name="Bloco11" localSheetId="10">#REF!</definedName>
    <definedName name="Bloco11" localSheetId="4">#REF!</definedName>
    <definedName name="Bloco11" localSheetId="9">#REF!</definedName>
    <definedName name="Bloco11" localSheetId="7">#REF!</definedName>
    <definedName name="Bloco11" localSheetId="3">#REF!</definedName>
    <definedName name="Bloco11" localSheetId="6">#REF!</definedName>
    <definedName name="Bloco11" localSheetId="5">#REF!</definedName>
    <definedName name="Bloco11" localSheetId="8">#REF!</definedName>
    <definedName name="Bloco11" localSheetId="12">#REF!</definedName>
    <definedName name="Bloco11" localSheetId="16">#REF!</definedName>
    <definedName name="Bloco11">#REF!</definedName>
    <definedName name="Bloco12" localSheetId="0">#REF!</definedName>
    <definedName name="Bloco12" localSheetId="10">#REF!</definedName>
    <definedName name="Bloco12" localSheetId="4">#REF!</definedName>
    <definedName name="Bloco12" localSheetId="9">#REF!</definedName>
    <definedName name="Bloco12" localSheetId="7">#REF!</definedName>
    <definedName name="Bloco12" localSheetId="3">#REF!</definedName>
    <definedName name="Bloco12" localSheetId="6">#REF!</definedName>
    <definedName name="Bloco12" localSheetId="5">#REF!</definedName>
    <definedName name="Bloco12" localSheetId="8">#REF!</definedName>
    <definedName name="Bloco12" localSheetId="12">#REF!</definedName>
    <definedName name="Bloco12" localSheetId="16">#REF!</definedName>
    <definedName name="Bloco12">#REF!</definedName>
    <definedName name="Bloco13" localSheetId="0">#REF!</definedName>
    <definedName name="Bloco13" localSheetId="10">#REF!</definedName>
    <definedName name="Bloco13" localSheetId="4">#REF!</definedName>
    <definedName name="Bloco13" localSheetId="9">#REF!</definedName>
    <definedName name="Bloco13" localSheetId="7">#REF!</definedName>
    <definedName name="Bloco13" localSheetId="3">#REF!</definedName>
    <definedName name="Bloco13" localSheetId="6">#REF!</definedName>
    <definedName name="Bloco13" localSheetId="5">#REF!</definedName>
    <definedName name="Bloco13" localSheetId="8">#REF!</definedName>
    <definedName name="Bloco13" localSheetId="12">#REF!</definedName>
    <definedName name="Bloco13" localSheetId="16">#REF!</definedName>
    <definedName name="Bloco13">#REF!</definedName>
    <definedName name="Bloco14" localSheetId="0">#REF!</definedName>
    <definedName name="Bloco14" localSheetId="10">#REF!</definedName>
    <definedName name="Bloco14" localSheetId="4">#REF!</definedName>
    <definedName name="Bloco14" localSheetId="9">#REF!</definedName>
    <definedName name="Bloco14" localSheetId="7">#REF!</definedName>
    <definedName name="Bloco14" localSheetId="3">#REF!</definedName>
    <definedName name="Bloco14" localSheetId="6">#REF!</definedName>
    <definedName name="Bloco14" localSheetId="5">#REF!</definedName>
    <definedName name="Bloco14" localSheetId="8">#REF!</definedName>
    <definedName name="Bloco14" localSheetId="12">#REF!</definedName>
    <definedName name="Bloco14" localSheetId="16">#REF!</definedName>
    <definedName name="Bloco14">#REF!</definedName>
    <definedName name="Bloco15" localSheetId="0">#REF!</definedName>
    <definedName name="Bloco15" localSheetId="10">#REF!</definedName>
    <definedName name="Bloco15" localSheetId="4">#REF!</definedName>
    <definedName name="Bloco15" localSheetId="9">#REF!</definedName>
    <definedName name="Bloco15" localSheetId="7">#REF!</definedName>
    <definedName name="Bloco15" localSheetId="3">#REF!</definedName>
    <definedName name="Bloco15" localSheetId="6">#REF!</definedName>
    <definedName name="Bloco15" localSheetId="5">#REF!</definedName>
    <definedName name="Bloco15" localSheetId="8">#REF!</definedName>
    <definedName name="Bloco15" localSheetId="12">#REF!</definedName>
    <definedName name="Bloco15" localSheetId="16">#REF!</definedName>
    <definedName name="Bloco15">#REF!</definedName>
    <definedName name="Bloco16" localSheetId="0">#REF!</definedName>
    <definedName name="Bloco16" localSheetId="10">#REF!</definedName>
    <definedName name="Bloco16" localSheetId="4">#REF!</definedName>
    <definedName name="Bloco16" localSheetId="9">#REF!</definedName>
    <definedName name="Bloco16" localSheetId="7">#REF!</definedName>
    <definedName name="Bloco16" localSheetId="3">#REF!</definedName>
    <definedName name="Bloco16" localSheetId="6">#REF!</definedName>
    <definedName name="Bloco16" localSheetId="5">#REF!</definedName>
    <definedName name="Bloco16" localSheetId="8">#REF!</definedName>
    <definedName name="Bloco16" localSheetId="12">#REF!</definedName>
    <definedName name="Bloco16" localSheetId="16">#REF!</definedName>
    <definedName name="Bloco16">#REF!</definedName>
    <definedName name="Bloco17" localSheetId="0">#REF!</definedName>
    <definedName name="Bloco17" localSheetId="10">#REF!</definedName>
    <definedName name="Bloco17" localSheetId="4">#REF!</definedName>
    <definedName name="Bloco17" localSheetId="9">#REF!</definedName>
    <definedName name="Bloco17" localSheetId="7">#REF!</definedName>
    <definedName name="Bloco17" localSheetId="3">#REF!</definedName>
    <definedName name="Bloco17" localSheetId="6">#REF!</definedName>
    <definedName name="Bloco17" localSheetId="5">#REF!</definedName>
    <definedName name="Bloco17" localSheetId="8">#REF!</definedName>
    <definedName name="Bloco17" localSheetId="12">#REF!</definedName>
    <definedName name="Bloco17" localSheetId="16">#REF!</definedName>
    <definedName name="Bloco17">#REF!</definedName>
    <definedName name="Bloco18" localSheetId="0">#REF!</definedName>
    <definedName name="Bloco18" localSheetId="10">#REF!</definedName>
    <definedName name="Bloco18" localSheetId="4">#REF!</definedName>
    <definedName name="Bloco18" localSheetId="9">#REF!</definedName>
    <definedName name="Bloco18" localSheetId="7">#REF!</definedName>
    <definedName name="Bloco18" localSheetId="3">#REF!</definedName>
    <definedName name="Bloco18" localSheetId="6">#REF!</definedName>
    <definedName name="Bloco18" localSheetId="5">#REF!</definedName>
    <definedName name="Bloco18" localSheetId="8">#REF!</definedName>
    <definedName name="Bloco18" localSheetId="12">#REF!</definedName>
    <definedName name="Bloco18" localSheetId="16">#REF!</definedName>
    <definedName name="Bloco18">#REF!</definedName>
    <definedName name="Bloco19" localSheetId="0">#REF!</definedName>
    <definedName name="Bloco19" localSheetId="10">#REF!</definedName>
    <definedName name="Bloco19" localSheetId="4">#REF!</definedName>
    <definedName name="Bloco19" localSheetId="9">#REF!</definedName>
    <definedName name="Bloco19" localSheetId="7">#REF!</definedName>
    <definedName name="Bloco19" localSheetId="3">#REF!</definedName>
    <definedName name="Bloco19" localSheetId="6">#REF!</definedName>
    <definedName name="Bloco19" localSheetId="5">#REF!</definedName>
    <definedName name="Bloco19" localSheetId="8">#REF!</definedName>
    <definedName name="Bloco19" localSheetId="12">#REF!</definedName>
    <definedName name="Bloco19" localSheetId="16">#REF!</definedName>
    <definedName name="Bloco19">#REF!</definedName>
    <definedName name="Bloco2" localSheetId="0">#REF!</definedName>
    <definedName name="Bloco2" localSheetId="10">#REF!</definedName>
    <definedName name="Bloco2" localSheetId="4">#REF!</definedName>
    <definedName name="Bloco2" localSheetId="9">#REF!</definedName>
    <definedName name="Bloco2" localSheetId="7">#REF!</definedName>
    <definedName name="Bloco2" localSheetId="3">#REF!</definedName>
    <definedName name="Bloco2" localSheetId="6">#REF!</definedName>
    <definedName name="Bloco2" localSheetId="5">#REF!</definedName>
    <definedName name="Bloco2" localSheetId="8">#REF!</definedName>
    <definedName name="Bloco2" localSheetId="12">#REF!</definedName>
    <definedName name="Bloco2" localSheetId="16">#REF!</definedName>
    <definedName name="Bloco2">#REF!</definedName>
    <definedName name="Bloco20" localSheetId="0">#REF!</definedName>
    <definedName name="Bloco20" localSheetId="10">#REF!</definedName>
    <definedName name="Bloco20" localSheetId="4">#REF!</definedName>
    <definedName name="Bloco20" localSheetId="9">#REF!</definedName>
    <definedName name="Bloco20" localSheetId="7">#REF!</definedName>
    <definedName name="Bloco20" localSheetId="3">#REF!</definedName>
    <definedName name="Bloco20" localSheetId="6">#REF!</definedName>
    <definedName name="Bloco20" localSheetId="5">#REF!</definedName>
    <definedName name="Bloco20" localSheetId="8">#REF!</definedName>
    <definedName name="Bloco20" localSheetId="12">#REF!</definedName>
    <definedName name="Bloco20" localSheetId="16">#REF!</definedName>
    <definedName name="Bloco20">#REF!</definedName>
    <definedName name="Bloco203" localSheetId="0">#REF!</definedName>
    <definedName name="Bloco203" localSheetId="10">#REF!</definedName>
    <definedName name="Bloco203" localSheetId="4">#REF!</definedName>
    <definedName name="Bloco203" localSheetId="9">#REF!</definedName>
    <definedName name="Bloco203" localSheetId="7">#REF!</definedName>
    <definedName name="Bloco203" localSheetId="3">#REF!</definedName>
    <definedName name="Bloco203" localSheetId="6">#REF!</definedName>
    <definedName name="Bloco203" localSheetId="5">#REF!</definedName>
    <definedName name="Bloco203" localSheetId="8">#REF!</definedName>
    <definedName name="Bloco203" localSheetId="12">#REF!</definedName>
    <definedName name="Bloco203" localSheetId="16">#REF!</definedName>
    <definedName name="Bloco203">#REF!</definedName>
    <definedName name="Bloco21" localSheetId="0">#REF!</definedName>
    <definedName name="Bloco21" localSheetId="10">#REF!</definedName>
    <definedName name="Bloco21" localSheetId="4">#REF!</definedName>
    <definedName name="Bloco21" localSheetId="9">#REF!</definedName>
    <definedName name="Bloco21" localSheetId="7">#REF!</definedName>
    <definedName name="Bloco21" localSheetId="3">#REF!</definedName>
    <definedName name="Bloco21" localSheetId="6">#REF!</definedName>
    <definedName name="Bloco21" localSheetId="5">#REF!</definedName>
    <definedName name="Bloco21" localSheetId="8">#REF!</definedName>
    <definedName name="Bloco21" localSheetId="12">#REF!</definedName>
    <definedName name="Bloco21" localSheetId="16">#REF!</definedName>
    <definedName name="Bloco21">#REF!</definedName>
    <definedName name="Bloco22" localSheetId="0">#REF!</definedName>
    <definedName name="Bloco22" localSheetId="10">#REF!</definedName>
    <definedName name="Bloco22" localSheetId="4">#REF!</definedName>
    <definedName name="Bloco22" localSheetId="9">#REF!</definedName>
    <definedName name="Bloco22" localSheetId="7">#REF!</definedName>
    <definedName name="Bloco22" localSheetId="3">#REF!</definedName>
    <definedName name="Bloco22" localSheetId="6">#REF!</definedName>
    <definedName name="Bloco22" localSheetId="5">#REF!</definedName>
    <definedName name="Bloco22" localSheetId="8">#REF!</definedName>
    <definedName name="Bloco22" localSheetId="12">#REF!</definedName>
    <definedName name="Bloco22" localSheetId="16">#REF!</definedName>
    <definedName name="Bloco22">#REF!</definedName>
    <definedName name="Bloco23" localSheetId="0">#REF!</definedName>
    <definedName name="Bloco23" localSheetId="10">#REF!</definedName>
    <definedName name="Bloco23" localSheetId="4">#REF!</definedName>
    <definedName name="Bloco23" localSheetId="9">#REF!</definedName>
    <definedName name="Bloco23" localSheetId="7">#REF!</definedName>
    <definedName name="Bloco23" localSheetId="3">#REF!</definedName>
    <definedName name="Bloco23" localSheetId="6">#REF!</definedName>
    <definedName name="Bloco23" localSheetId="5">#REF!</definedName>
    <definedName name="Bloco23" localSheetId="8">#REF!</definedName>
    <definedName name="Bloco23" localSheetId="12">#REF!</definedName>
    <definedName name="Bloco23" localSheetId="16">#REF!</definedName>
    <definedName name="Bloco23">#REF!</definedName>
    <definedName name="Bloco24" localSheetId="0">#REF!</definedName>
    <definedName name="Bloco24" localSheetId="10">#REF!</definedName>
    <definedName name="Bloco24" localSheetId="4">#REF!</definedName>
    <definedName name="Bloco24" localSheetId="9">#REF!</definedName>
    <definedName name="Bloco24" localSheetId="7">#REF!</definedName>
    <definedName name="Bloco24" localSheetId="3">#REF!</definedName>
    <definedName name="Bloco24" localSheetId="6">#REF!</definedName>
    <definedName name="Bloco24" localSheetId="5">#REF!</definedName>
    <definedName name="Bloco24" localSheetId="8">#REF!</definedName>
    <definedName name="Bloco24" localSheetId="12">#REF!</definedName>
    <definedName name="Bloco24" localSheetId="16">#REF!</definedName>
    <definedName name="Bloco24">#REF!</definedName>
    <definedName name="Bloco25" localSheetId="0">#REF!</definedName>
    <definedName name="Bloco25" localSheetId="10">#REF!</definedName>
    <definedName name="Bloco25" localSheetId="4">#REF!</definedName>
    <definedName name="Bloco25" localSheetId="9">#REF!</definedName>
    <definedName name="Bloco25" localSheetId="7">#REF!</definedName>
    <definedName name="Bloco25" localSheetId="3">#REF!</definedName>
    <definedName name="Bloco25" localSheetId="6">#REF!</definedName>
    <definedName name="Bloco25" localSheetId="5">#REF!</definedName>
    <definedName name="Bloco25" localSheetId="8">#REF!</definedName>
    <definedName name="Bloco25" localSheetId="12">#REF!</definedName>
    <definedName name="Bloco25" localSheetId="16">#REF!</definedName>
    <definedName name="Bloco25">#REF!</definedName>
    <definedName name="Bloco3" localSheetId="0">#REF!</definedName>
    <definedName name="Bloco3" localSheetId="10">#REF!</definedName>
    <definedName name="Bloco3" localSheetId="4">#REF!</definedName>
    <definedName name="Bloco3" localSheetId="9">#REF!</definedName>
    <definedName name="Bloco3" localSheetId="7">#REF!</definedName>
    <definedName name="Bloco3" localSheetId="3">#REF!</definedName>
    <definedName name="Bloco3" localSheetId="6">#REF!</definedName>
    <definedName name="Bloco3" localSheetId="5">#REF!</definedName>
    <definedName name="Bloco3" localSheetId="8">#REF!</definedName>
    <definedName name="Bloco3" localSheetId="12">#REF!</definedName>
    <definedName name="Bloco3" localSheetId="16">#REF!</definedName>
    <definedName name="Bloco3">#REF!</definedName>
    <definedName name="Bloco4" localSheetId="0">#REF!</definedName>
    <definedName name="Bloco4" localSheetId="10">#REF!</definedName>
    <definedName name="Bloco4" localSheetId="4">#REF!</definedName>
    <definedName name="Bloco4" localSheetId="9">#REF!</definedName>
    <definedName name="Bloco4" localSheetId="7">#REF!</definedName>
    <definedName name="Bloco4" localSheetId="3">#REF!</definedName>
    <definedName name="Bloco4" localSheetId="6">#REF!</definedName>
    <definedName name="Bloco4" localSheetId="5">#REF!</definedName>
    <definedName name="Bloco4" localSheetId="8">#REF!</definedName>
    <definedName name="Bloco4" localSheetId="12">#REF!</definedName>
    <definedName name="Bloco4" localSheetId="16">#REF!</definedName>
    <definedName name="Bloco4">#REF!</definedName>
    <definedName name="Bloco5" localSheetId="0">#REF!</definedName>
    <definedName name="Bloco5" localSheetId="10">#REF!</definedName>
    <definedName name="Bloco5" localSheetId="4">#REF!</definedName>
    <definedName name="Bloco5" localSheetId="9">#REF!</definedName>
    <definedName name="Bloco5" localSheetId="7">#REF!</definedName>
    <definedName name="Bloco5" localSheetId="3">#REF!</definedName>
    <definedName name="Bloco5" localSheetId="6">#REF!</definedName>
    <definedName name="Bloco5" localSheetId="5">#REF!</definedName>
    <definedName name="Bloco5" localSheetId="8">#REF!</definedName>
    <definedName name="Bloco5" localSheetId="12">#REF!</definedName>
    <definedName name="Bloco5" localSheetId="16">#REF!</definedName>
    <definedName name="Bloco5">#REF!</definedName>
    <definedName name="Bloco6" localSheetId="0">#REF!</definedName>
    <definedName name="Bloco6" localSheetId="10">#REF!</definedName>
    <definedName name="Bloco6" localSheetId="4">#REF!</definedName>
    <definedName name="Bloco6" localSheetId="9">#REF!</definedName>
    <definedName name="Bloco6" localSheetId="7">#REF!</definedName>
    <definedName name="Bloco6" localSheetId="3">#REF!</definedName>
    <definedName name="Bloco6" localSheetId="6">#REF!</definedName>
    <definedName name="Bloco6" localSheetId="5">#REF!</definedName>
    <definedName name="Bloco6" localSheetId="8">#REF!</definedName>
    <definedName name="Bloco6" localSheetId="12">#REF!</definedName>
    <definedName name="Bloco6" localSheetId="16">#REF!</definedName>
    <definedName name="Bloco6">#REF!</definedName>
    <definedName name="Bloco7" localSheetId="0">#REF!</definedName>
    <definedName name="Bloco7" localSheetId="10">#REF!</definedName>
    <definedName name="Bloco7" localSheetId="4">#REF!</definedName>
    <definedName name="Bloco7" localSheetId="9">#REF!</definedName>
    <definedName name="Bloco7" localSheetId="7">#REF!</definedName>
    <definedName name="Bloco7" localSheetId="3">#REF!</definedName>
    <definedName name="Bloco7" localSheetId="6">#REF!</definedName>
    <definedName name="Bloco7" localSheetId="5">#REF!</definedName>
    <definedName name="Bloco7" localSheetId="8">#REF!</definedName>
    <definedName name="Bloco7" localSheetId="12">#REF!</definedName>
    <definedName name="Bloco7" localSheetId="16">#REF!</definedName>
    <definedName name="Bloco7">#REF!</definedName>
    <definedName name="Bloco8" localSheetId="0">#REF!</definedName>
    <definedName name="Bloco8" localSheetId="10">#REF!</definedName>
    <definedName name="Bloco8" localSheetId="4">#REF!</definedName>
    <definedName name="Bloco8" localSheetId="9">#REF!</definedName>
    <definedName name="Bloco8" localSheetId="7">#REF!</definedName>
    <definedName name="Bloco8" localSheetId="3">#REF!</definedName>
    <definedName name="Bloco8" localSheetId="6">#REF!</definedName>
    <definedName name="Bloco8" localSheetId="5">#REF!</definedName>
    <definedName name="Bloco8" localSheetId="8">#REF!</definedName>
    <definedName name="Bloco8" localSheetId="12">#REF!</definedName>
    <definedName name="Bloco8" localSheetId="16">#REF!</definedName>
    <definedName name="Bloco8">#REF!</definedName>
    <definedName name="Bloco9" localSheetId="0">#REF!</definedName>
    <definedName name="Bloco9" localSheetId="10">#REF!</definedName>
    <definedName name="Bloco9" localSheetId="4">#REF!</definedName>
    <definedName name="Bloco9" localSheetId="9">#REF!</definedName>
    <definedName name="Bloco9" localSheetId="7">#REF!</definedName>
    <definedName name="Bloco9" localSheetId="3">#REF!</definedName>
    <definedName name="Bloco9" localSheetId="6">#REF!</definedName>
    <definedName name="Bloco9" localSheetId="5">#REF!</definedName>
    <definedName name="Bloco9" localSheetId="8">#REF!</definedName>
    <definedName name="Bloco9" localSheetId="12">#REF!</definedName>
    <definedName name="Bloco9" localSheetId="16">#REF!</definedName>
    <definedName name="Bloco9">#REF!</definedName>
    <definedName name="Bomba_putzmeister" localSheetId="0">#REF!</definedName>
    <definedName name="Bomba_putzmeister" localSheetId="10">#REF!</definedName>
    <definedName name="Bomba_putzmeister" localSheetId="4">#REF!</definedName>
    <definedName name="Bomba_putzmeister" localSheetId="9">#REF!</definedName>
    <definedName name="Bomba_putzmeister" localSheetId="7">#REF!</definedName>
    <definedName name="Bomba_putzmeister" localSheetId="3">#REF!</definedName>
    <definedName name="Bomba_putzmeister" localSheetId="6">#REF!</definedName>
    <definedName name="Bomba_putzmeister" localSheetId="5">#REF!</definedName>
    <definedName name="Bomba_putzmeister" localSheetId="8">#REF!</definedName>
    <definedName name="Bomba_putzmeister" localSheetId="12">#REF!</definedName>
    <definedName name="Bomba_putzmeister" localSheetId="15">#REF!</definedName>
    <definedName name="Bomba_putzmeister" localSheetId="16">#REF!</definedName>
    <definedName name="Bomba_putzmeister">#REF!</definedName>
    <definedName name="CAROLINA" localSheetId="0">#REF!</definedName>
    <definedName name="CAROLINA" localSheetId="10">#REF!</definedName>
    <definedName name="CAROLINA" localSheetId="4">#REF!</definedName>
    <definedName name="CAROLINA" localSheetId="9">#REF!</definedName>
    <definedName name="CAROLINA" localSheetId="7">#REF!</definedName>
    <definedName name="CAROLINA" localSheetId="3">#REF!</definedName>
    <definedName name="CAROLINA" localSheetId="6">#REF!</definedName>
    <definedName name="CAROLINA" localSheetId="5">#REF!</definedName>
    <definedName name="CAROLINA" localSheetId="8">#REF!</definedName>
    <definedName name="CAROLINA" localSheetId="12">#REF!</definedName>
    <definedName name="CAROLINA" localSheetId="15">#REF!</definedName>
    <definedName name="CAROLINA" localSheetId="16">#REF!</definedName>
    <definedName name="CAROLINA">#REF!</definedName>
    <definedName name="Cat" localSheetId="0">#REF!</definedName>
    <definedName name="Cat" localSheetId="10">#REF!</definedName>
    <definedName name="Cat" localSheetId="4">#REF!</definedName>
    <definedName name="Cat" localSheetId="9">#REF!</definedName>
    <definedName name="Cat" localSheetId="7">#REF!</definedName>
    <definedName name="Cat" localSheetId="3">#REF!</definedName>
    <definedName name="Cat" localSheetId="6">#REF!</definedName>
    <definedName name="Cat" localSheetId="5">#REF!</definedName>
    <definedName name="Cat" localSheetId="8">#REF!</definedName>
    <definedName name="Cat" localSheetId="12">#REF!</definedName>
    <definedName name="Cat" localSheetId="16">#REF!</definedName>
    <definedName name="Cat">#REF!</definedName>
    <definedName name="Código" localSheetId="0">#REF!</definedName>
    <definedName name="Código" localSheetId="10">#REF!</definedName>
    <definedName name="Código" localSheetId="4">#REF!</definedName>
    <definedName name="Código" localSheetId="9">#REF!</definedName>
    <definedName name="Código" localSheetId="7">#REF!</definedName>
    <definedName name="Código" localSheetId="3">#REF!</definedName>
    <definedName name="Código" localSheetId="6">#REF!</definedName>
    <definedName name="Código" localSheetId="5">#REF!</definedName>
    <definedName name="Código" localSheetId="8">#REF!</definedName>
    <definedName name="Código" localSheetId="12">#REF!</definedName>
    <definedName name="Código" localSheetId="15">#REF!</definedName>
    <definedName name="Código" localSheetId="16">#REF!</definedName>
    <definedName name="Código">#REF!</definedName>
    <definedName name="CODO" localSheetId="0">#REF!</definedName>
    <definedName name="CODO" localSheetId="10">#REF!</definedName>
    <definedName name="CODO" localSheetId="4">#REF!</definedName>
    <definedName name="CODO" localSheetId="9">#REF!</definedName>
    <definedName name="CODO" localSheetId="7">#REF!</definedName>
    <definedName name="CODO" localSheetId="3">#REF!</definedName>
    <definedName name="CODO" localSheetId="6">#REF!</definedName>
    <definedName name="CODO" localSheetId="5">#REF!</definedName>
    <definedName name="CODO" localSheetId="8">#REF!</definedName>
    <definedName name="CODO" localSheetId="12">#REF!</definedName>
    <definedName name="CODO" localSheetId="15">#REF!</definedName>
    <definedName name="CODO" localSheetId="16">#REF!</definedName>
    <definedName name="CODO">#REF!</definedName>
    <definedName name="COMP">#REF!</definedName>
    <definedName name="COMPOSIÇÃO" localSheetId="0">#REF!</definedName>
    <definedName name="COMPOSIÇÃO" localSheetId="10">#REF!</definedName>
    <definedName name="COMPOSIÇÃO" localSheetId="4">#REF!</definedName>
    <definedName name="COMPOSIÇÃO" localSheetId="9">#REF!</definedName>
    <definedName name="COMPOSIÇÃO" localSheetId="7">#REF!</definedName>
    <definedName name="COMPOSIÇÃO" localSheetId="3">#REF!</definedName>
    <definedName name="COMPOSIÇÃO" localSheetId="6">#REF!</definedName>
    <definedName name="COMPOSIÇÃO" localSheetId="5">#REF!</definedName>
    <definedName name="COMPOSIÇÃO" localSheetId="8">#REF!</definedName>
    <definedName name="COMPOSIÇÃO" localSheetId="12">#REF!</definedName>
    <definedName name="COMPOSIÇÃO" localSheetId="16">#REF!</definedName>
    <definedName name="COMPOSIÇÃO">#REF!</definedName>
    <definedName name="Comprimento_Equivalente" localSheetId="0">#REF!</definedName>
    <definedName name="Comprimento_Equivalente" localSheetId="10">#REF!</definedName>
    <definedName name="Comprimento_Equivalente" localSheetId="4">#REF!</definedName>
    <definedName name="Comprimento_Equivalente" localSheetId="9">#REF!</definedName>
    <definedName name="Comprimento_Equivalente" localSheetId="7">#REF!</definedName>
    <definedName name="Comprimento_Equivalente" localSheetId="3">#REF!</definedName>
    <definedName name="Comprimento_Equivalente" localSheetId="6">#REF!</definedName>
    <definedName name="Comprimento_Equivalente" localSheetId="5">#REF!</definedName>
    <definedName name="Comprimento_Equivalente" localSheetId="8">#REF!</definedName>
    <definedName name="Comprimento_Equivalente" localSheetId="12">#REF!</definedName>
    <definedName name="Comprimento_Equivalente" localSheetId="15">#REF!</definedName>
    <definedName name="Comprimento_Equivalente" localSheetId="16">#REF!</definedName>
    <definedName name="Comprimento_Equivalente">#REF!</definedName>
    <definedName name="Condulete_de_alumínio_diam_20mm" localSheetId="0">#REF!</definedName>
    <definedName name="Condulete_de_alumínio_diam_20mm" localSheetId="10">#REF!</definedName>
    <definedName name="Condulete_de_alumínio_diam_20mm" localSheetId="4">#REF!</definedName>
    <definedName name="Condulete_de_alumínio_diam_20mm" localSheetId="9">#REF!</definedName>
    <definedName name="Condulete_de_alumínio_diam_20mm" localSheetId="7">#REF!</definedName>
    <definedName name="Condulete_de_alumínio_diam_20mm" localSheetId="3">#REF!</definedName>
    <definedName name="Condulete_de_alumínio_diam_20mm" localSheetId="6">#REF!</definedName>
    <definedName name="Condulete_de_alumínio_diam_20mm" localSheetId="5">#REF!</definedName>
    <definedName name="Condulete_de_alumínio_diam_20mm" localSheetId="8">#REF!</definedName>
    <definedName name="Condulete_de_alumínio_diam_20mm" localSheetId="12">#REF!</definedName>
    <definedName name="Condulete_de_alumínio_diam_20mm" localSheetId="15">#REF!</definedName>
    <definedName name="Condulete_de_alumínio_diam_20mm" localSheetId="16">#REF!</definedName>
    <definedName name="Condulete_de_alumínio_diam_20mm">#REF!</definedName>
    <definedName name="Condulete_de_alumínio_diam_25mm" localSheetId="0">#REF!</definedName>
    <definedName name="Condulete_de_alumínio_diam_25mm" localSheetId="10">#REF!</definedName>
    <definedName name="Condulete_de_alumínio_diam_25mm" localSheetId="4">#REF!</definedName>
    <definedName name="Condulete_de_alumínio_diam_25mm" localSheetId="9">#REF!</definedName>
    <definedName name="Condulete_de_alumínio_diam_25mm" localSheetId="7">#REF!</definedName>
    <definedName name="Condulete_de_alumínio_diam_25mm" localSheetId="3">#REF!</definedName>
    <definedName name="Condulete_de_alumínio_diam_25mm" localSheetId="6">#REF!</definedName>
    <definedName name="Condulete_de_alumínio_diam_25mm" localSheetId="5">#REF!</definedName>
    <definedName name="Condulete_de_alumínio_diam_25mm" localSheetId="8">#REF!</definedName>
    <definedName name="Condulete_de_alumínio_diam_25mm" localSheetId="12">#REF!</definedName>
    <definedName name="Condulete_de_alumínio_diam_25mm" localSheetId="15">#REF!</definedName>
    <definedName name="Condulete_de_alumínio_diam_25mm" localSheetId="16">#REF!</definedName>
    <definedName name="Condulete_de_alumínio_diam_25mm">#REF!</definedName>
    <definedName name="Condulete_de_alumínio_diam_32mm" localSheetId="0">#REF!</definedName>
    <definedName name="Condulete_de_alumínio_diam_32mm" localSheetId="10">#REF!</definedName>
    <definedName name="Condulete_de_alumínio_diam_32mm" localSheetId="4">#REF!</definedName>
    <definedName name="Condulete_de_alumínio_diam_32mm" localSheetId="9">#REF!</definedName>
    <definedName name="Condulete_de_alumínio_diam_32mm" localSheetId="7">#REF!</definedName>
    <definedName name="Condulete_de_alumínio_diam_32mm" localSheetId="3">#REF!</definedName>
    <definedName name="Condulete_de_alumínio_diam_32mm" localSheetId="6">#REF!</definedName>
    <definedName name="Condulete_de_alumínio_diam_32mm" localSheetId="5">#REF!</definedName>
    <definedName name="Condulete_de_alumínio_diam_32mm" localSheetId="8">#REF!</definedName>
    <definedName name="Condulete_de_alumínio_diam_32mm" localSheetId="12">#REF!</definedName>
    <definedName name="Condulete_de_alumínio_diam_32mm" localSheetId="15">#REF!</definedName>
    <definedName name="Condulete_de_alumínio_diam_32mm" localSheetId="16">#REF!</definedName>
    <definedName name="Condulete_de_alumínio_diam_32mm">#REF!</definedName>
    <definedName name="CONSTRUÇÕES_E_COMÉRCIO" localSheetId="0">#REF!</definedName>
    <definedName name="CONSTRUÇÕES_E_COMÉRCIO" localSheetId="10">#REF!</definedName>
    <definedName name="CONSTRUÇÕES_E_COMÉRCIO" localSheetId="4">#REF!</definedName>
    <definedName name="CONSTRUÇÕES_E_COMÉRCIO" localSheetId="9">#REF!</definedName>
    <definedName name="CONSTRUÇÕES_E_COMÉRCIO" localSheetId="7">#REF!</definedName>
    <definedName name="CONSTRUÇÕES_E_COMÉRCIO" localSheetId="3">#REF!</definedName>
    <definedName name="CONSTRUÇÕES_E_COMÉRCIO" localSheetId="6">#REF!</definedName>
    <definedName name="CONSTRUÇÕES_E_COMÉRCIO" localSheetId="5">#REF!</definedName>
    <definedName name="CONSTRUÇÕES_E_COMÉRCIO" localSheetId="8">#REF!</definedName>
    <definedName name="CONSTRUÇÕES_E_COMÉRCIO" localSheetId="12">#REF!</definedName>
    <definedName name="CONSTRUÇÕES_E_COMÉRCIO" localSheetId="16">#REF!</definedName>
    <definedName name="CONSTRUÇÕES_E_COMÉRCIO">#REF!</definedName>
    <definedName name="contratada" localSheetId="0">#REF!</definedName>
    <definedName name="contratada" localSheetId="10">#REF!</definedName>
    <definedName name="contratada" localSheetId="4">#REF!</definedName>
    <definedName name="contratada" localSheetId="9">#REF!</definedName>
    <definedName name="contratada" localSheetId="7">#REF!</definedName>
    <definedName name="contratada" localSheetId="3">#REF!</definedName>
    <definedName name="contratada" localSheetId="6">#REF!</definedName>
    <definedName name="contratada" localSheetId="5">#REF!</definedName>
    <definedName name="contratada" localSheetId="8">#REF!</definedName>
    <definedName name="contratada" localSheetId="12">#REF!</definedName>
    <definedName name="contratada" localSheetId="16">#REF!</definedName>
    <definedName name="contratada">#REF!</definedName>
    <definedName name="CONTRATO">[3]contrato!$C$4:$H$411</definedName>
    <definedName name="Curva_de_ferro_galvanizado_pesado_diam_20mm" localSheetId="0">#REF!</definedName>
    <definedName name="Curva_de_ferro_galvanizado_pesado_diam_20mm" localSheetId="10">#REF!</definedName>
    <definedName name="Curva_de_ferro_galvanizado_pesado_diam_20mm" localSheetId="4">#REF!</definedName>
    <definedName name="Curva_de_ferro_galvanizado_pesado_diam_20mm" localSheetId="9">#REF!</definedName>
    <definedName name="Curva_de_ferro_galvanizado_pesado_diam_20mm" localSheetId="7">#REF!</definedName>
    <definedName name="Curva_de_ferro_galvanizado_pesado_diam_20mm" localSheetId="3">#REF!</definedName>
    <definedName name="Curva_de_ferro_galvanizado_pesado_diam_20mm" localSheetId="6">#REF!</definedName>
    <definedName name="Curva_de_ferro_galvanizado_pesado_diam_20mm" localSheetId="5">#REF!</definedName>
    <definedName name="Curva_de_ferro_galvanizado_pesado_diam_20mm" localSheetId="8">#REF!</definedName>
    <definedName name="Curva_de_ferro_galvanizado_pesado_diam_20mm" localSheetId="12">#REF!</definedName>
    <definedName name="Curva_de_ferro_galvanizado_pesado_diam_20mm" localSheetId="15">#REF!</definedName>
    <definedName name="Curva_de_ferro_galvanizado_pesado_diam_20mm" localSheetId="16">#REF!</definedName>
    <definedName name="Curva_de_ferro_galvanizado_pesado_diam_20mm">#REF!</definedName>
    <definedName name="Curva_de_ferro_galvanizado_pesado_diam_25mm" localSheetId="0">#REF!</definedName>
    <definedName name="Curva_de_ferro_galvanizado_pesado_diam_25mm" localSheetId="10">#REF!</definedName>
    <definedName name="Curva_de_ferro_galvanizado_pesado_diam_25mm" localSheetId="4">#REF!</definedName>
    <definedName name="Curva_de_ferro_galvanizado_pesado_diam_25mm" localSheetId="9">#REF!</definedName>
    <definedName name="Curva_de_ferro_galvanizado_pesado_diam_25mm" localSheetId="7">#REF!</definedName>
    <definedName name="Curva_de_ferro_galvanizado_pesado_diam_25mm" localSheetId="3">#REF!</definedName>
    <definedName name="Curva_de_ferro_galvanizado_pesado_diam_25mm" localSheetId="6">#REF!</definedName>
    <definedName name="Curva_de_ferro_galvanizado_pesado_diam_25mm" localSheetId="5">#REF!</definedName>
    <definedName name="Curva_de_ferro_galvanizado_pesado_diam_25mm" localSheetId="8">#REF!</definedName>
    <definedName name="Curva_de_ferro_galvanizado_pesado_diam_25mm" localSheetId="12">#REF!</definedName>
    <definedName name="Curva_de_ferro_galvanizado_pesado_diam_25mm" localSheetId="15">#REF!</definedName>
    <definedName name="Curva_de_ferro_galvanizado_pesado_diam_25mm" localSheetId="16">#REF!</definedName>
    <definedName name="Curva_de_ferro_galvanizado_pesado_diam_25mm">#REF!</definedName>
    <definedName name="Curva_de_ferro_galvanizado_pesado_diam_32mm" localSheetId="0">#REF!</definedName>
    <definedName name="Curva_de_ferro_galvanizado_pesado_diam_32mm" localSheetId="10">#REF!</definedName>
    <definedName name="Curva_de_ferro_galvanizado_pesado_diam_32mm" localSheetId="4">#REF!</definedName>
    <definedName name="Curva_de_ferro_galvanizado_pesado_diam_32mm" localSheetId="9">#REF!</definedName>
    <definedName name="Curva_de_ferro_galvanizado_pesado_diam_32mm" localSheetId="7">#REF!</definedName>
    <definedName name="Curva_de_ferro_galvanizado_pesado_diam_32mm" localSheetId="3">#REF!</definedName>
    <definedName name="Curva_de_ferro_galvanizado_pesado_diam_32mm" localSheetId="6">#REF!</definedName>
    <definedName name="Curva_de_ferro_galvanizado_pesado_diam_32mm" localSheetId="5">#REF!</definedName>
    <definedName name="Curva_de_ferro_galvanizado_pesado_diam_32mm" localSheetId="8">#REF!</definedName>
    <definedName name="Curva_de_ferro_galvanizado_pesado_diam_32mm" localSheetId="12">#REF!</definedName>
    <definedName name="Curva_de_ferro_galvanizado_pesado_diam_32mm" localSheetId="15">#REF!</definedName>
    <definedName name="Curva_de_ferro_galvanizado_pesado_diam_32mm" localSheetId="16">#REF!</definedName>
    <definedName name="Curva_de_ferro_galvanizado_pesado_diam_32mm">#REF!</definedName>
    <definedName name="dados" localSheetId="0">#REF!</definedName>
    <definedName name="dados" localSheetId="10">#REF!</definedName>
    <definedName name="dados" localSheetId="4">#REF!</definedName>
    <definedName name="dados" localSheetId="9">#REF!</definedName>
    <definedName name="dados" localSheetId="7">#REF!</definedName>
    <definedName name="dados" localSheetId="3">#REF!</definedName>
    <definedName name="dados" localSheetId="6">#REF!</definedName>
    <definedName name="dados" localSheetId="5">#REF!</definedName>
    <definedName name="dados" localSheetId="8">#REF!</definedName>
    <definedName name="dados" localSheetId="12">#REF!</definedName>
    <definedName name="dados" localSheetId="16">#REF!</definedName>
    <definedName name="dados">#REF!</definedName>
    <definedName name="dados10" localSheetId="0">#REF!</definedName>
    <definedName name="dados10" localSheetId="10">#REF!</definedName>
    <definedName name="dados10" localSheetId="4">#REF!</definedName>
    <definedName name="dados10" localSheetId="9">#REF!</definedName>
    <definedName name="dados10" localSheetId="7">#REF!</definedName>
    <definedName name="dados10" localSheetId="3">#REF!</definedName>
    <definedName name="dados10" localSheetId="6">#REF!</definedName>
    <definedName name="dados10" localSheetId="5">#REF!</definedName>
    <definedName name="dados10" localSheetId="8">#REF!</definedName>
    <definedName name="dados10" localSheetId="12">#REF!</definedName>
    <definedName name="dados10" localSheetId="16">#REF!</definedName>
    <definedName name="dados10">#REF!</definedName>
    <definedName name="dados2" localSheetId="0">#REF!</definedName>
    <definedName name="dados2" localSheetId="10">#REF!</definedName>
    <definedName name="dados2" localSheetId="4">#REF!</definedName>
    <definedName name="dados2" localSheetId="9">#REF!</definedName>
    <definedName name="dados2" localSheetId="7">#REF!</definedName>
    <definedName name="dados2" localSheetId="3">#REF!</definedName>
    <definedName name="dados2" localSheetId="6">#REF!</definedName>
    <definedName name="dados2" localSheetId="5">#REF!</definedName>
    <definedName name="dados2" localSheetId="8">#REF!</definedName>
    <definedName name="dados2" localSheetId="12">#REF!</definedName>
    <definedName name="dados2" localSheetId="16">#REF!</definedName>
    <definedName name="dados2">#REF!</definedName>
    <definedName name="dados3" localSheetId="0">#REF!</definedName>
    <definedName name="dados3" localSheetId="10">#REF!</definedName>
    <definedName name="dados3" localSheetId="4">#REF!</definedName>
    <definedName name="dados3" localSheetId="9">#REF!</definedName>
    <definedName name="dados3" localSheetId="7">#REF!</definedName>
    <definedName name="dados3" localSheetId="3">#REF!</definedName>
    <definedName name="dados3" localSheetId="6">#REF!</definedName>
    <definedName name="dados3" localSheetId="5">#REF!</definedName>
    <definedName name="dados3" localSheetId="8">#REF!</definedName>
    <definedName name="dados3" localSheetId="12">#REF!</definedName>
    <definedName name="dados3" localSheetId="16">#REF!</definedName>
    <definedName name="dados3">#REF!</definedName>
    <definedName name="dados5" localSheetId="0">#REF!</definedName>
    <definedName name="dados5" localSheetId="10">#REF!</definedName>
    <definedName name="dados5" localSheetId="4">#REF!</definedName>
    <definedName name="dados5" localSheetId="9">#REF!</definedName>
    <definedName name="dados5" localSheetId="7">#REF!</definedName>
    <definedName name="dados5" localSheetId="3">#REF!</definedName>
    <definedName name="dados5" localSheetId="6">#REF!</definedName>
    <definedName name="dados5" localSheetId="5">#REF!</definedName>
    <definedName name="dados5" localSheetId="8">#REF!</definedName>
    <definedName name="dados5" localSheetId="12">#REF!</definedName>
    <definedName name="dados5" localSheetId="16">#REF!</definedName>
    <definedName name="dados5">#REF!</definedName>
    <definedName name="DADOS6" localSheetId="0">#REF!</definedName>
    <definedName name="DADOS6" localSheetId="10">#REF!</definedName>
    <definedName name="DADOS6" localSheetId="4">#REF!</definedName>
    <definedName name="DADOS6" localSheetId="9">#REF!</definedName>
    <definedName name="DADOS6" localSheetId="7">#REF!</definedName>
    <definedName name="DADOS6" localSheetId="3">#REF!</definedName>
    <definedName name="DADOS6" localSheetId="6">#REF!</definedName>
    <definedName name="DADOS6" localSheetId="5">#REF!</definedName>
    <definedName name="DADOS6" localSheetId="8">#REF!</definedName>
    <definedName name="DADOS6" localSheetId="12">#REF!</definedName>
    <definedName name="DADOS6" localSheetId="16">#REF!</definedName>
    <definedName name="DADOS6">#REF!</definedName>
    <definedName name="dadosadutora">[4]Drenagem!$D$4:$R$469</definedName>
    <definedName name="dadosesgoto">[4]Drenagem!$D$5:$R$408</definedName>
    <definedName name="DD" localSheetId="0">#REF!</definedName>
    <definedName name="DD" localSheetId="10">#REF!</definedName>
    <definedName name="DD" localSheetId="4">#REF!</definedName>
    <definedName name="DD" localSheetId="9">#REF!</definedName>
    <definedName name="DD" localSheetId="7">#REF!</definedName>
    <definedName name="DD" localSheetId="3">#REF!</definedName>
    <definedName name="DD" localSheetId="6">#REF!</definedName>
    <definedName name="DD" localSheetId="5">#REF!</definedName>
    <definedName name="DD" localSheetId="8">#REF!</definedName>
    <definedName name="DD" localSheetId="12">#REF!</definedName>
    <definedName name="DD" localSheetId="15">#REF!</definedName>
    <definedName name="DD" localSheetId="16">#REF!</definedName>
    <definedName name="DD">#REF!</definedName>
    <definedName name="dep.lote" localSheetId="0">#REF!</definedName>
    <definedName name="dep.lote" localSheetId="10">#REF!</definedName>
    <definedName name="dep.lote" localSheetId="4">#REF!</definedName>
    <definedName name="dep.lote" localSheetId="9">#REF!</definedName>
    <definedName name="dep.lote" localSheetId="7">#REF!</definedName>
    <definedName name="dep.lote" localSheetId="3">#REF!</definedName>
    <definedName name="dep.lote" localSheetId="6">#REF!</definedName>
    <definedName name="dep.lote" localSheetId="5">#REF!</definedName>
    <definedName name="dep.lote" localSheetId="8">#REF!</definedName>
    <definedName name="dep.lote" localSheetId="12">#REF!</definedName>
    <definedName name="dep.lote" localSheetId="15">#REF!</definedName>
    <definedName name="dep.lote" localSheetId="16">#REF!</definedName>
    <definedName name="dep.lote">#REF!</definedName>
    <definedName name="DIAMETRO" localSheetId="0">#REF!</definedName>
    <definedName name="DIAMETRO" localSheetId="10">#REF!</definedName>
    <definedName name="DIAMETRO" localSheetId="4">#REF!</definedName>
    <definedName name="DIAMETRO" localSheetId="9">#REF!</definedName>
    <definedName name="DIAMETRO" localSheetId="7">#REF!</definedName>
    <definedName name="DIAMETRO" localSheetId="3">#REF!</definedName>
    <definedName name="DIAMETRO" localSheetId="6">#REF!</definedName>
    <definedName name="DIAMETRO" localSheetId="5">#REF!</definedName>
    <definedName name="DIAMETRO" localSheetId="8">#REF!</definedName>
    <definedName name="DIAMETRO" localSheetId="12">#REF!</definedName>
    <definedName name="DIAMETRO" localSheetId="16">#REF!</definedName>
    <definedName name="DIAMETRO">#REF!</definedName>
    <definedName name="DS" localSheetId="0">#REF!</definedName>
    <definedName name="DS" localSheetId="10">#REF!</definedName>
    <definedName name="DS" localSheetId="4">#REF!</definedName>
    <definedName name="DS" localSheetId="9">#REF!</definedName>
    <definedName name="DS" localSheetId="7">#REF!</definedName>
    <definedName name="DS" localSheetId="3">#REF!</definedName>
    <definedName name="DS" localSheetId="6">#REF!</definedName>
    <definedName name="DS" localSheetId="5">#REF!</definedName>
    <definedName name="DS" localSheetId="8">#REF!</definedName>
    <definedName name="DS" localSheetId="12">#REF!</definedName>
    <definedName name="DS" localSheetId="15">#REF!</definedName>
    <definedName name="DS" localSheetId="16">#REF!</definedName>
    <definedName name="DS">#REF!</definedName>
    <definedName name="EDER" localSheetId="0">#REF!</definedName>
    <definedName name="EDER" localSheetId="10">#REF!</definedName>
    <definedName name="EDER" localSheetId="4">#REF!</definedName>
    <definedName name="EDER" localSheetId="9">#REF!</definedName>
    <definedName name="EDER" localSheetId="7">#REF!</definedName>
    <definedName name="EDER" localSheetId="3">#REF!</definedName>
    <definedName name="EDER" localSheetId="6">#REF!</definedName>
    <definedName name="EDER" localSheetId="5">#REF!</definedName>
    <definedName name="EDER" localSheetId="8">#REF!</definedName>
    <definedName name="EDER" localSheetId="12">#REF!</definedName>
    <definedName name="EDER" localSheetId="16">#REF!</definedName>
    <definedName name="EDER">#REF!</definedName>
    <definedName name="Eletroduto_de_ferro_galvanizado_pesado_diam_20mm" localSheetId="0">#REF!</definedName>
    <definedName name="Eletroduto_de_ferro_galvanizado_pesado_diam_20mm" localSheetId="10">#REF!</definedName>
    <definedName name="Eletroduto_de_ferro_galvanizado_pesado_diam_20mm" localSheetId="4">#REF!</definedName>
    <definedName name="Eletroduto_de_ferro_galvanizado_pesado_diam_20mm" localSheetId="9">#REF!</definedName>
    <definedName name="Eletroduto_de_ferro_galvanizado_pesado_diam_20mm" localSheetId="7">#REF!</definedName>
    <definedName name="Eletroduto_de_ferro_galvanizado_pesado_diam_20mm" localSheetId="3">#REF!</definedName>
    <definedName name="Eletroduto_de_ferro_galvanizado_pesado_diam_20mm" localSheetId="6">#REF!</definedName>
    <definedName name="Eletroduto_de_ferro_galvanizado_pesado_diam_20mm" localSheetId="5">#REF!</definedName>
    <definedName name="Eletroduto_de_ferro_galvanizado_pesado_diam_20mm" localSheetId="8">#REF!</definedName>
    <definedName name="Eletroduto_de_ferro_galvanizado_pesado_diam_20mm" localSheetId="12">#REF!</definedName>
    <definedName name="Eletroduto_de_ferro_galvanizado_pesado_diam_20mm" localSheetId="15">#REF!</definedName>
    <definedName name="Eletroduto_de_ferro_galvanizado_pesado_diam_20mm" localSheetId="16">#REF!</definedName>
    <definedName name="Eletroduto_de_ferro_galvanizado_pesado_diam_20mm">#REF!</definedName>
    <definedName name="Eletroduto_de_ferro_galvanizado_pesado_diam_25mm" localSheetId="0">#REF!</definedName>
    <definedName name="Eletroduto_de_ferro_galvanizado_pesado_diam_25mm" localSheetId="10">#REF!</definedName>
    <definedName name="Eletroduto_de_ferro_galvanizado_pesado_diam_25mm" localSheetId="4">#REF!</definedName>
    <definedName name="Eletroduto_de_ferro_galvanizado_pesado_diam_25mm" localSheetId="9">#REF!</definedName>
    <definedName name="Eletroduto_de_ferro_galvanizado_pesado_diam_25mm" localSheetId="7">#REF!</definedName>
    <definedName name="Eletroduto_de_ferro_galvanizado_pesado_diam_25mm" localSheetId="3">#REF!</definedName>
    <definedName name="Eletroduto_de_ferro_galvanizado_pesado_diam_25mm" localSheetId="6">#REF!</definedName>
    <definedName name="Eletroduto_de_ferro_galvanizado_pesado_diam_25mm" localSheetId="5">#REF!</definedName>
    <definedName name="Eletroduto_de_ferro_galvanizado_pesado_diam_25mm" localSheetId="8">#REF!</definedName>
    <definedName name="Eletroduto_de_ferro_galvanizado_pesado_diam_25mm" localSheetId="12">#REF!</definedName>
    <definedName name="Eletroduto_de_ferro_galvanizado_pesado_diam_25mm" localSheetId="15">#REF!</definedName>
    <definedName name="Eletroduto_de_ferro_galvanizado_pesado_diam_25mm" localSheetId="16">#REF!</definedName>
    <definedName name="Eletroduto_de_ferro_galvanizado_pesado_diam_25mm">#REF!</definedName>
    <definedName name="Eletroduto_de_ferro_galvanizado_pesado_diam_32mm" localSheetId="0">#REF!</definedName>
    <definedName name="Eletroduto_de_ferro_galvanizado_pesado_diam_32mm" localSheetId="10">#REF!</definedName>
    <definedName name="Eletroduto_de_ferro_galvanizado_pesado_diam_32mm" localSheetId="4">#REF!</definedName>
    <definedName name="Eletroduto_de_ferro_galvanizado_pesado_diam_32mm" localSheetId="9">#REF!</definedName>
    <definedName name="Eletroduto_de_ferro_galvanizado_pesado_diam_32mm" localSheetId="7">#REF!</definedName>
    <definedName name="Eletroduto_de_ferro_galvanizado_pesado_diam_32mm" localSheetId="3">#REF!</definedName>
    <definedName name="Eletroduto_de_ferro_galvanizado_pesado_diam_32mm" localSheetId="6">#REF!</definedName>
    <definedName name="Eletroduto_de_ferro_galvanizado_pesado_diam_32mm" localSheetId="5">#REF!</definedName>
    <definedName name="Eletroduto_de_ferro_galvanizado_pesado_diam_32mm" localSheetId="8">#REF!</definedName>
    <definedName name="Eletroduto_de_ferro_galvanizado_pesado_diam_32mm" localSheetId="12">#REF!</definedName>
    <definedName name="Eletroduto_de_ferro_galvanizado_pesado_diam_32mm" localSheetId="15">#REF!</definedName>
    <definedName name="Eletroduto_de_ferro_galvanizado_pesado_diam_32mm" localSheetId="16">#REF!</definedName>
    <definedName name="Eletroduto_de_ferro_galvanizado_pesado_diam_32mm">#REF!</definedName>
    <definedName name="EQPTO" localSheetId="0">#REF!</definedName>
    <definedName name="EQPTO" localSheetId="10">#REF!</definedName>
    <definedName name="EQPTO" localSheetId="4">#REF!</definedName>
    <definedName name="EQPTO" localSheetId="9">#REF!</definedName>
    <definedName name="EQPTO" localSheetId="7">#REF!</definedName>
    <definedName name="EQPTO" localSheetId="3">#REF!</definedName>
    <definedName name="EQPTO" localSheetId="6">#REF!</definedName>
    <definedName name="EQPTO" localSheetId="5">#REF!</definedName>
    <definedName name="EQPTO" localSheetId="8">#REF!</definedName>
    <definedName name="EQPTO" localSheetId="12">#REF!</definedName>
    <definedName name="EQPTO" localSheetId="15">#REF!</definedName>
    <definedName name="EQPTO" localSheetId="16">#REF!</definedName>
    <definedName name="EQPTO">#REF!</definedName>
    <definedName name="ESCAV.MEC.CLAM.SHEL.DEP.LAT" localSheetId="0">#REF!</definedName>
    <definedName name="ESCAV.MEC.CLAM.SHEL.DEP.LAT" localSheetId="10">#REF!</definedName>
    <definedName name="ESCAV.MEC.CLAM.SHEL.DEP.LAT" localSheetId="4">#REF!</definedName>
    <definedName name="ESCAV.MEC.CLAM.SHEL.DEP.LAT" localSheetId="9">#REF!</definedName>
    <definedName name="ESCAV.MEC.CLAM.SHEL.DEP.LAT" localSheetId="7">#REF!</definedName>
    <definedName name="ESCAV.MEC.CLAM.SHEL.DEP.LAT" localSheetId="3">#REF!</definedName>
    <definedName name="ESCAV.MEC.CLAM.SHEL.DEP.LAT" localSheetId="6">#REF!</definedName>
    <definedName name="ESCAV.MEC.CLAM.SHEL.DEP.LAT" localSheetId="5">#REF!</definedName>
    <definedName name="ESCAV.MEC.CLAM.SHEL.DEP.LAT" localSheetId="8">#REF!</definedName>
    <definedName name="ESCAV.MEC.CLAM.SHEL.DEP.LAT" localSheetId="12">#REF!</definedName>
    <definedName name="ESCAV.MEC.CLAM.SHEL.DEP.LAT" localSheetId="16">#REF!</definedName>
    <definedName name="ESCAV.MEC.CLAM.SHEL.DEP.LAT">#REF!</definedName>
    <definedName name="ESCAV.MEC.RETRO.DEP.LAT" localSheetId="0">#REF!</definedName>
    <definedName name="ESCAV.MEC.RETRO.DEP.LAT" localSheetId="10">#REF!</definedName>
    <definedName name="ESCAV.MEC.RETRO.DEP.LAT" localSheetId="4">#REF!</definedName>
    <definedName name="ESCAV.MEC.RETRO.DEP.LAT" localSheetId="9">#REF!</definedName>
    <definedName name="ESCAV.MEC.RETRO.DEP.LAT" localSheetId="7">#REF!</definedName>
    <definedName name="ESCAV.MEC.RETRO.DEP.LAT" localSheetId="3">#REF!</definedName>
    <definedName name="ESCAV.MEC.RETRO.DEP.LAT" localSheetId="6">#REF!</definedName>
    <definedName name="ESCAV.MEC.RETRO.DEP.LAT" localSheetId="5">#REF!</definedName>
    <definedName name="ESCAV.MEC.RETRO.DEP.LAT" localSheetId="8">#REF!</definedName>
    <definedName name="ESCAV.MEC.RETRO.DEP.LAT" localSheetId="12">#REF!</definedName>
    <definedName name="ESCAV.MEC.RETRO.DEP.LAT" localSheetId="16">#REF!</definedName>
    <definedName name="ESCAV.MEC.RETRO.DEP.LAT">#REF!</definedName>
    <definedName name="Excel_BuiltIn__FilterDatabase" localSheetId="0">#REF!</definedName>
    <definedName name="Excel_BuiltIn__FilterDatabase" localSheetId="10">#REF!</definedName>
    <definedName name="Excel_BuiltIn__FilterDatabase" localSheetId="4">#REF!</definedName>
    <definedName name="Excel_BuiltIn__FilterDatabase" localSheetId="9">#REF!</definedName>
    <definedName name="Excel_BuiltIn__FilterDatabase" localSheetId="7">#REF!</definedName>
    <definedName name="Excel_BuiltIn__FilterDatabase" localSheetId="3">#REF!</definedName>
    <definedName name="Excel_BuiltIn__FilterDatabase" localSheetId="6">#REF!</definedName>
    <definedName name="Excel_BuiltIn__FilterDatabase" localSheetId="5">#REF!</definedName>
    <definedName name="Excel_BuiltIn__FilterDatabase" localSheetId="8">#REF!</definedName>
    <definedName name="Excel_BuiltIn__FilterDatabase" localSheetId="12">#REF!</definedName>
    <definedName name="Excel_BuiltIn__FilterDatabase" localSheetId="16">#REF!</definedName>
    <definedName name="Excel_BuiltIn__FilterDatabase">#REF!</definedName>
    <definedName name="Excel_BuiltIn_Print_Area" localSheetId="0">#REF!</definedName>
    <definedName name="Excel_BuiltIn_Print_Area" localSheetId="10">#REF!</definedName>
    <definedName name="Excel_BuiltIn_Print_Area" localSheetId="4">#REF!</definedName>
    <definedName name="Excel_BuiltIn_Print_Area" localSheetId="9">#REF!</definedName>
    <definedName name="Excel_BuiltIn_Print_Area" localSheetId="7">#REF!</definedName>
    <definedName name="Excel_BuiltIn_Print_Area" localSheetId="3">#REF!</definedName>
    <definedName name="Excel_BuiltIn_Print_Area" localSheetId="6">#REF!</definedName>
    <definedName name="Excel_BuiltIn_Print_Area" localSheetId="5">#REF!</definedName>
    <definedName name="Excel_BuiltIn_Print_Area" localSheetId="8">#REF!</definedName>
    <definedName name="Excel_BuiltIn_Print_Area" localSheetId="12">#REF!</definedName>
    <definedName name="Excel_BuiltIn_Print_Area" localSheetId="16">#REF!</definedName>
    <definedName name="Excel_BuiltIn_Print_Area">#REF!</definedName>
    <definedName name="Excel_BuiltIn_Print_Area_0" localSheetId="0">#REF!</definedName>
    <definedName name="Excel_BuiltIn_Print_Area_0" localSheetId="10">#REF!</definedName>
    <definedName name="Excel_BuiltIn_Print_Area_0" localSheetId="4">#REF!</definedName>
    <definedName name="Excel_BuiltIn_Print_Area_0" localSheetId="9">#REF!</definedName>
    <definedName name="Excel_BuiltIn_Print_Area_0" localSheetId="7">#REF!</definedName>
    <definedName name="Excel_BuiltIn_Print_Area_0" localSheetId="3">#REF!</definedName>
    <definedName name="Excel_BuiltIn_Print_Area_0" localSheetId="6">#REF!</definedName>
    <definedName name="Excel_BuiltIn_Print_Area_0" localSheetId="5">#REF!</definedName>
    <definedName name="Excel_BuiltIn_Print_Area_0" localSheetId="8">#REF!</definedName>
    <definedName name="Excel_BuiltIn_Print_Area_0" localSheetId="12">#REF!</definedName>
    <definedName name="Excel_BuiltIn_Print_Area_0" localSheetId="15">#REF!</definedName>
    <definedName name="Excel_BuiltIn_Print_Area_0" localSheetId="16">#REF!</definedName>
    <definedName name="Excel_BuiltIn_Print_Area_0">#REF!</definedName>
    <definedName name="Excel_BuiltIn_Print_Area_1_1_1" localSheetId="0">#REF!</definedName>
    <definedName name="Excel_BuiltIn_Print_Area_1_1_1" localSheetId="10">#REF!</definedName>
    <definedName name="Excel_BuiltIn_Print_Area_1_1_1" localSheetId="4">#REF!</definedName>
    <definedName name="Excel_BuiltIn_Print_Area_1_1_1" localSheetId="9">#REF!</definedName>
    <definedName name="Excel_BuiltIn_Print_Area_1_1_1" localSheetId="7">#REF!</definedName>
    <definedName name="Excel_BuiltIn_Print_Area_1_1_1" localSheetId="3">#REF!</definedName>
    <definedName name="Excel_BuiltIn_Print_Area_1_1_1" localSheetId="6">#REF!</definedName>
    <definedName name="Excel_BuiltIn_Print_Area_1_1_1" localSheetId="5">#REF!</definedName>
    <definedName name="Excel_BuiltIn_Print_Area_1_1_1" localSheetId="8">#REF!</definedName>
    <definedName name="Excel_BuiltIn_Print_Area_1_1_1" localSheetId="12">#REF!</definedName>
    <definedName name="Excel_BuiltIn_Print_Area_1_1_1" localSheetId="16">#REF!</definedName>
    <definedName name="Excel_BuiltIn_Print_Area_1_1_1">#REF!</definedName>
    <definedName name="Excel_BuiltIn_Print_Area_1_1_1_2" localSheetId="0">#REF!</definedName>
    <definedName name="Excel_BuiltIn_Print_Area_1_1_1_2" localSheetId="10">#REF!</definedName>
    <definedName name="Excel_BuiltIn_Print_Area_1_1_1_2" localSheetId="4">#REF!</definedName>
    <definedName name="Excel_BuiltIn_Print_Area_1_1_1_2" localSheetId="9">#REF!</definedName>
    <definedName name="Excel_BuiltIn_Print_Area_1_1_1_2" localSheetId="7">#REF!</definedName>
    <definedName name="Excel_BuiltIn_Print_Area_1_1_1_2" localSheetId="3">#REF!</definedName>
    <definedName name="Excel_BuiltIn_Print_Area_1_1_1_2" localSheetId="6">#REF!</definedName>
    <definedName name="Excel_BuiltIn_Print_Area_1_1_1_2" localSheetId="5">#REF!</definedName>
    <definedName name="Excel_BuiltIn_Print_Area_1_1_1_2" localSheetId="8">#REF!</definedName>
    <definedName name="Excel_BuiltIn_Print_Area_1_1_1_2" localSheetId="12">#REF!</definedName>
    <definedName name="Excel_BuiltIn_Print_Area_1_1_1_2" localSheetId="16">#REF!</definedName>
    <definedName name="Excel_BuiltIn_Print_Area_1_1_1_2">#REF!</definedName>
    <definedName name="Excel_BuiltIn_Print_Area_2_1">#REF!</definedName>
    <definedName name="Excel_BuiltIn_Print_Area_6_1">#REF!</definedName>
    <definedName name="Excel_BuiltIn_Print_Titles" localSheetId="0">#REF!</definedName>
    <definedName name="Excel_BuiltIn_Print_Titles" localSheetId="10">#REF!</definedName>
    <definedName name="Excel_BuiltIn_Print_Titles" localSheetId="4">#REF!</definedName>
    <definedName name="Excel_BuiltIn_Print_Titles" localSheetId="9">#REF!</definedName>
    <definedName name="Excel_BuiltIn_Print_Titles" localSheetId="7">#REF!</definedName>
    <definedName name="Excel_BuiltIn_Print_Titles" localSheetId="3">#REF!</definedName>
    <definedName name="Excel_BuiltIn_Print_Titles" localSheetId="6">#REF!</definedName>
    <definedName name="Excel_BuiltIn_Print_Titles" localSheetId="5">#REF!</definedName>
    <definedName name="Excel_BuiltIn_Print_Titles" localSheetId="8">#REF!</definedName>
    <definedName name="Excel_BuiltIn_Print_Titles" localSheetId="12">#REF!</definedName>
    <definedName name="Excel_BuiltIn_Print_Titles" localSheetId="16">#REF!</definedName>
    <definedName name="Excel_BuiltIn_Print_Titles">#REF!</definedName>
    <definedName name="Excel_BuiltIn_Print_Titles_0" localSheetId="0">#REF!</definedName>
    <definedName name="Excel_BuiltIn_Print_Titles_0" localSheetId="10">#REF!</definedName>
    <definedName name="Excel_BuiltIn_Print_Titles_0" localSheetId="4">#REF!</definedName>
    <definedName name="Excel_BuiltIn_Print_Titles_0" localSheetId="9">#REF!</definedName>
    <definedName name="Excel_BuiltIn_Print_Titles_0" localSheetId="7">#REF!</definedName>
    <definedName name="Excel_BuiltIn_Print_Titles_0" localSheetId="3">#REF!</definedName>
    <definedName name="Excel_BuiltIn_Print_Titles_0" localSheetId="6">#REF!</definedName>
    <definedName name="Excel_BuiltIn_Print_Titles_0" localSheetId="5">#REF!</definedName>
    <definedName name="Excel_BuiltIn_Print_Titles_0" localSheetId="8">#REF!</definedName>
    <definedName name="Excel_BuiltIn_Print_Titles_0" localSheetId="12">#REF!</definedName>
    <definedName name="Excel_BuiltIn_Print_Titles_0" localSheetId="15">#REF!</definedName>
    <definedName name="Excel_BuiltIn_Print_Titles_0" localSheetId="16">#REF!</definedName>
    <definedName name="Excel_BuiltIn_Print_Titles_0">#REF!</definedName>
    <definedName name="Excel_BuiltIn_Print_Titles_6_1">#REF!</definedName>
    <definedName name="Exist">#REF!</definedName>
    <definedName name="F" hidden="1">#REF!</definedName>
    <definedName name="F_01_120">#REF!</definedName>
    <definedName name="F_01_150">#REF!</definedName>
    <definedName name="F_01_180">#REF!</definedName>
    <definedName name="F_01_210">#REF!</definedName>
    <definedName name="F_01_240">#REF!</definedName>
    <definedName name="F_01_270">#REF!</definedName>
    <definedName name="F_01_30">#REF!</definedName>
    <definedName name="F_01_300">#REF!</definedName>
    <definedName name="F_01_330">#REF!</definedName>
    <definedName name="F_01_360">#REF!</definedName>
    <definedName name="F_01_390">#REF!</definedName>
    <definedName name="F_01_420">#REF!</definedName>
    <definedName name="F_01_450">#REF!</definedName>
    <definedName name="F_01_480">#REF!</definedName>
    <definedName name="F_01_510">#REF!</definedName>
    <definedName name="F_01_540">#REF!</definedName>
    <definedName name="F_01_570">#REF!</definedName>
    <definedName name="F_01_60">#REF!</definedName>
    <definedName name="F_01_600">#REF!</definedName>
    <definedName name="F_01_630">#REF!</definedName>
    <definedName name="F_01_660">#REF!</definedName>
    <definedName name="F_01_690">#REF!</definedName>
    <definedName name="F_01_720">#REF!</definedName>
    <definedName name="F_01_90">#REF!</definedName>
    <definedName name="F_02_120">#REF!</definedName>
    <definedName name="F_02_150">#REF!</definedName>
    <definedName name="F_02_180">#REF!</definedName>
    <definedName name="F_02_210">#REF!</definedName>
    <definedName name="F_02_240">#REF!</definedName>
    <definedName name="F_02_270">#REF!</definedName>
    <definedName name="F_02_30">#REF!</definedName>
    <definedName name="F_02_300">#REF!</definedName>
    <definedName name="F_02_330">#REF!</definedName>
    <definedName name="F_02_360">#REF!</definedName>
    <definedName name="F_02_390">#REF!</definedName>
    <definedName name="F_02_420">#REF!</definedName>
    <definedName name="F_02_450">#REF!</definedName>
    <definedName name="F_02_480">#REF!</definedName>
    <definedName name="F_02_510">#REF!</definedName>
    <definedName name="F_02_540">#REF!</definedName>
    <definedName name="F_02_570">#REF!</definedName>
    <definedName name="F_02_60">#REF!</definedName>
    <definedName name="F_02_600">#REF!</definedName>
    <definedName name="F_02_630">#REF!</definedName>
    <definedName name="F_02_660">#REF!</definedName>
    <definedName name="F_02_690">#REF!</definedName>
    <definedName name="F_02_720">#REF!</definedName>
    <definedName name="F_02_90">#REF!</definedName>
    <definedName name="F_03_120">#REF!</definedName>
    <definedName name="F_03_150">#REF!</definedName>
    <definedName name="F_03_180">#REF!</definedName>
    <definedName name="F_03_210">#REF!</definedName>
    <definedName name="F_03_240">#REF!</definedName>
    <definedName name="F_03_270">#REF!</definedName>
    <definedName name="F_03_30">#REF!</definedName>
    <definedName name="F_03_300">#REF!</definedName>
    <definedName name="F_03_330">#REF!</definedName>
    <definedName name="F_03_360">#REF!</definedName>
    <definedName name="F_03_390">#REF!</definedName>
    <definedName name="F_03_420">#REF!</definedName>
    <definedName name="F_03_450">#REF!</definedName>
    <definedName name="F_03_480">#REF!</definedName>
    <definedName name="F_03_510">#REF!</definedName>
    <definedName name="F_03_540">#REF!</definedName>
    <definedName name="F_03_570">#REF!</definedName>
    <definedName name="F_03_60">#REF!</definedName>
    <definedName name="F_03_600">#REF!</definedName>
    <definedName name="F_03_630">#REF!</definedName>
    <definedName name="F_03_660">#REF!</definedName>
    <definedName name="F_03_690">#REF!</definedName>
    <definedName name="F_03_720">#REF!</definedName>
    <definedName name="F_03_90">#REF!</definedName>
    <definedName name="F_04_120">#REF!</definedName>
    <definedName name="F_04_150">#REF!</definedName>
    <definedName name="F_04_180">#REF!</definedName>
    <definedName name="F_04_210">#REF!</definedName>
    <definedName name="F_04_240">#REF!</definedName>
    <definedName name="F_04_270">#REF!</definedName>
    <definedName name="F_04_30">#REF!</definedName>
    <definedName name="F_04_300">#REF!</definedName>
    <definedName name="F_04_330">#REF!</definedName>
    <definedName name="F_04_360">#REF!</definedName>
    <definedName name="F_04_390">#REF!</definedName>
    <definedName name="F_04_420">#REF!</definedName>
    <definedName name="F_04_450">#REF!</definedName>
    <definedName name="F_04_480">#REF!</definedName>
    <definedName name="F_04_510">#REF!</definedName>
    <definedName name="F_04_540">#REF!</definedName>
    <definedName name="F_04_570">#REF!</definedName>
    <definedName name="F_04_60">#REF!</definedName>
    <definedName name="F_04_600">#REF!</definedName>
    <definedName name="F_04_630">#REF!</definedName>
    <definedName name="F_04_660">#REF!</definedName>
    <definedName name="F_04_690">#REF!</definedName>
    <definedName name="F_04_720">#REF!</definedName>
    <definedName name="F_04_90">#REF!</definedName>
    <definedName name="F_05_120">#REF!</definedName>
    <definedName name="F_05_150">#REF!</definedName>
    <definedName name="F_05_180">#REF!</definedName>
    <definedName name="F_05_210">#REF!</definedName>
    <definedName name="F_05_240">#REF!</definedName>
    <definedName name="F_05_270">#REF!</definedName>
    <definedName name="F_05_30">#REF!</definedName>
    <definedName name="F_05_300">#REF!</definedName>
    <definedName name="F_05_330">#REF!</definedName>
    <definedName name="F_05_360">#REF!</definedName>
    <definedName name="F_05_390">#REF!</definedName>
    <definedName name="F_05_420">#REF!</definedName>
    <definedName name="F_05_450">#REF!</definedName>
    <definedName name="F_05_480">#REF!</definedName>
    <definedName name="F_05_510">#REF!</definedName>
    <definedName name="F_05_540">#REF!</definedName>
    <definedName name="F_05_570">#REF!</definedName>
    <definedName name="F_05_60">#REF!</definedName>
    <definedName name="F_05_600">#REF!</definedName>
    <definedName name="F_05_630">#REF!</definedName>
    <definedName name="F_05_660">#REF!</definedName>
    <definedName name="F_05_690">#REF!</definedName>
    <definedName name="F_05_720">#REF!</definedName>
    <definedName name="F_05_90">#REF!</definedName>
    <definedName name="F_06_120">#REF!</definedName>
    <definedName name="F_06_150">#REF!</definedName>
    <definedName name="F_06_180">#REF!</definedName>
    <definedName name="F_06_210">#REF!</definedName>
    <definedName name="F_06_240">#REF!</definedName>
    <definedName name="F_06_270">#REF!</definedName>
    <definedName name="F_06_30">#REF!</definedName>
    <definedName name="F_06_300">#REF!</definedName>
    <definedName name="F_06_330">#REF!</definedName>
    <definedName name="F_06_360">#REF!</definedName>
    <definedName name="F_06_390">#REF!</definedName>
    <definedName name="F_06_420">#REF!</definedName>
    <definedName name="F_06_450">#REF!</definedName>
    <definedName name="F_06_480">#REF!</definedName>
    <definedName name="F_06_510">#REF!</definedName>
    <definedName name="F_06_540">#REF!</definedName>
    <definedName name="F_06_570">#REF!</definedName>
    <definedName name="F_06_60">#REF!</definedName>
    <definedName name="F_06_600">#REF!</definedName>
    <definedName name="F_06_630">#REF!</definedName>
    <definedName name="F_06_660">#REF!</definedName>
    <definedName name="F_06_690">#REF!</definedName>
    <definedName name="F_06_720">#REF!</definedName>
    <definedName name="F_06_90">#REF!</definedName>
    <definedName name="F_07_120">#REF!</definedName>
    <definedName name="F_07_150">#REF!</definedName>
    <definedName name="F_07_180">#REF!</definedName>
    <definedName name="F_07_210">#REF!</definedName>
    <definedName name="F_07_240">#REF!</definedName>
    <definedName name="F_07_270">#REF!</definedName>
    <definedName name="F_07_30">#REF!</definedName>
    <definedName name="F_07_300">#REF!</definedName>
    <definedName name="F_07_330">#REF!</definedName>
    <definedName name="F_07_360">#REF!</definedName>
    <definedName name="F_07_390">#REF!</definedName>
    <definedName name="F_07_420">#REF!</definedName>
    <definedName name="F_07_450">#REF!</definedName>
    <definedName name="F_07_480">#REF!</definedName>
    <definedName name="F_07_510">#REF!</definedName>
    <definedName name="F_07_540">#REF!</definedName>
    <definedName name="F_07_570">#REF!</definedName>
    <definedName name="F_07_60">#REF!</definedName>
    <definedName name="F_07_600">#REF!</definedName>
    <definedName name="F_07_630">#REF!</definedName>
    <definedName name="F_07_660">#REF!</definedName>
    <definedName name="F_07_690">#REF!</definedName>
    <definedName name="F_07_720">#REF!</definedName>
    <definedName name="F_07_90">#REF!</definedName>
    <definedName name="F_08_120">#REF!</definedName>
    <definedName name="F_08_150">#REF!</definedName>
    <definedName name="F_08_180">#REF!</definedName>
    <definedName name="F_08_210">#REF!</definedName>
    <definedName name="F_08_240">#REF!</definedName>
    <definedName name="F_08_270">#REF!</definedName>
    <definedName name="F_08_30">#REF!</definedName>
    <definedName name="F_08_300">#REF!</definedName>
    <definedName name="F_08_330">#REF!</definedName>
    <definedName name="F_08_360">#REF!</definedName>
    <definedName name="F_08_390">#REF!</definedName>
    <definedName name="F_08_420">#REF!</definedName>
    <definedName name="F_08_450">#REF!</definedName>
    <definedName name="F_08_480">#REF!</definedName>
    <definedName name="F_08_510">#REF!</definedName>
    <definedName name="F_08_540">#REF!</definedName>
    <definedName name="F_08_570">#REF!</definedName>
    <definedName name="F_08_60">#REF!</definedName>
    <definedName name="F_08_600">#REF!</definedName>
    <definedName name="F_08_630">#REF!</definedName>
    <definedName name="F_08_660">#REF!</definedName>
    <definedName name="F_08_690">#REF!</definedName>
    <definedName name="F_08_720">#REF!</definedName>
    <definedName name="F_08_90">#REF!</definedName>
    <definedName name="F_09_120">#REF!</definedName>
    <definedName name="F_09_150">#REF!</definedName>
    <definedName name="F_09_180">#REF!</definedName>
    <definedName name="F_09_210">#REF!</definedName>
    <definedName name="F_09_240">#REF!</definedName>
    <definedName name="F_09_270">#REF!</definedName>
    <definedName name="F_09_30">#REF!</definedName>
    <definedName name="F_09_300">#REF!</definedName>
    <definedName name="F_09_330">#REF!</definedName>
    <definedName name="F_09_360">#REF!</definedName>
    <definedName name="F_09_390">#REF!</definedName>
    <definedName name="F_09_420">#REF!</definedName>
    <definedName name="F_09_450">#REF!</definedName>
    <definedName name="F_09_480">#REF!</definedName>
    <definedName name="F_09_510">#REF!</definedName>
    <definedName name="F_09_540">#REF!</definedName>
    <definedName name="F_09_570">#REF!</definedName>
    <definedName name="F_09_60">#REF!</definedName>
    <definedName name="F_09_600">#REF!</definedName>
    <definedName name="F_09_630">#REF!</definedName>
    <definedName name="F_09_660">#REF!</definedName>
    <definedName name="F_09_690">#REF!</definedName>
    <definedName name="F_09_720">#REF!</definedName>
    <definedName name="F_09_90">#REF!</definedName>
    <definedName name="F_10_120">#REF!</definedName>
    <definedName name="F_10_150">#REF!</definedName>
    <definedName name="F_10_180">#REF!</definedName>
    <definedName name="F_10_210">#REF!</definedName>
    <definedName name="F_10_240">#REF!</definedName>
    <definedName name="F_10_270">#REF!</definedName>
    <definedName name="F_10_30">#REF!</definedName>
    <definedName name="F_10_300">#REF!</definedName>
    <definedName name="F_10_330">#REF!</definedName>
    <definedName name="F_10_360">#REF!</definedName>
    <definedName name="F_10_390">#REF!</definedName>
    <definedName name="F_10_420">#REF!</definedName>
    <definedName name="F_10_450">#REF!</definedName>
    <definedName name="F_10_480">#REF!</definedName>
    <definedName name="F_10_510">#REF!</definedName>
    <definedName name="F_10_540">#REF!</definedName>
    <definedName name="F_10_570">#REF!</definedName>
    <definedName name="F_10_60">#REF!</definedName>
    <definedName name="F_10_600">#REF!</definedName>
    <definedName name="F_10_630">#REF!</definedName>
    <definedName name="F_10_660">#REF!</definedName>
    <definedName name="F_10_690">#REF!</definedName>
    <definedName name="F_10_720">#REF!</definedName>
    <definedName name="F_10_90">#REF!</definedName>
    <definedName name="F_11_120">#REF!</definedName>
    <definedName name="F_11_150">#REF!</definedName>
    <definedName name="F_11_180">#REF!</definedName>
    <definedName name="F_11_210">#REF!</definedName>
    <definedName name="F_11_240">#REF!</definedName>
    <definedName name="F_11_270">#REF!</definedName>
    <definedName name="F_11_30">#REF!</definedName>
    <definedName name="F_11_300">#REF!</definedName>
    <definedName name="F_11_330">#REF!</definedName>
    <definedName name="F_11_360">#REF!</definedName>
    <definedName name="F_11_390">#REF!</definedName>
    <definedName name="F_11_420">#REF!</definedName>
    <definedName name="F_11_450">#REF!</definedName>
    <definedName name="F_11_480">#REF!</definedName>
    <definedName name="F_11_510">#REF!</definedName>
    <definedName name="F_11_540">#REF!</definedName>
    <definedName name="F_11_570">#REF!</definedName>
    <definedName name="F_11_60">#REF!</definedName>
    <definedName name="F_11_600">#REF!</definedName>
    <definedName name="F_11_630">#REF!</definedName>
    <definedName name="F_11_660">#REF!</definedName>
    <definedName name="F_11_690">#REF!</definedName>
    <definedName name="F_11_720">#REF!</definedName>
    <definedName name="F_11_90">#REF!</definedName>
    <definedName name="F_12_120">#REF!</definedName>
    <definedName name="F_12_150">#REF!</definedName>
    <definedName name="F_12_180">#REF!</definedName>
    <definedName name="F_12_210">#REF!</definedName>
    <definedName name="F_12_240">#REF!</definedName>
    <definedName name="F_12_270">#REF!</definedName>
    <definedName name="F_12_30">#REF!</definedName>
    <definedName name="F_12_300">#REF!</definedName>
    <definedName name="F_12_330">#REF!</definedName>
    <definedName name="F_12_360">#REF!</definedName>
    <definedName name="F_12_390">#REF!</definedName>
    <definedName name="F_12_420">#REF!</definedName>
    <definedName name="F_12_450">#REF!</definedName>
    <definedName name="F_12_480">#REF!</definedName>
    <definedName name="F_12_510">#REF!</definedName>
    <definedName name="F_12_540">#REF!</definedName>
    <definedName name="F_12_570">#REF!</definedName>
    <definedName name="F_12_60">#REF!</definedName>
    <definedName name="F_12_600">#REF!</definedName>
    <definedName name="F_12_630">#REF!</definedName>
    <definedName name="F_12_660">#REF!</definedName>
    <definedName name="F_12_690">#REF!</definedName>
    <definedName name="F_12_720">#REF!</definedName>
    <definedName name="F_12_90">#REF!</definedName>
    <definedName name="F_13_120">#REF!</definedName>
    <definedName name="F_13_150">#REF!</definedName>
    <definedName name="F_13_180">#REF!</definedName>
    <definedName name="F_13_210">#REF!</definedName>
    <definedName name="F_13_240">#REF!</definedName>
    <definedName name="F_13_270">#REF!</definedName>
    <definedName name="F_13_30">#REF!</definedName>
    <definedName name="F_13_300">#REF!</definedName>
    <definedName name="F_13_330">#REF!</definedName>
    <definedName name="F_13_360">#REF!</definedName>
    <definedName name="F_13_390">#REF!</definedName>
    <definedName name="F_13_420">#REF!</definedName>
    <definedName name="F_13_450">#REF!</definedName>
    <definedName name="F_13_480">#REF!</definedName>
    <definedName name="F_13_510">#REF!</definedName>
    <definedName name="F_13_540">#REF!</definedName>
    <definedName name="F_13_570">#REF!</definedName>
    <definedName name="F_13_60">#REF!</definedName>
    <definedName name="F_13_600">#REF!</definedName>
    <definedName name="F_13_630">#REF!</definedName>
    <definedName name="F_13_660">#REF!</definedName>
    <definedName name="F_13_690">#REF!</definedName>
    <definedName name="F_13_720">#REF!</definedName>
    <definedName name="F_13_90">#REF!</definedName>
    <definedName name="F_14_120">#REF!</definedName>
    <definedName name="F_14_150">#REF!</definedName>
    <definedName name="F_14_180">#REF!</definedName>
    <definedName name="F_14_210">#REF!</definedName>
    <definedName name="F_14_240">#REF!</definedName>
    <definedName name="F_14_270">#REF!</definedName>
    <definedName name="F_14_30">#REF!</definedName>
    <definedName name="F_14_300">#REF!</definedName>
    <definedName name="F_14_330">#REF!</definedName>
    <definedName name="F_14_360">#REF!</definedName>
    <definedName name="F_14_390">#REF!</definedName>
    <definedName name="F_14_420">#REF!</definedName>
    <definedName name="F_14_450">#REF!</definedName>
    <definedName name="F_14_480">#REF!</definedName>
    <definedName name="F_14_510">#REF!</definedName>
    <definedName name="F_14_540">#REF!</definedName>
    <definedName name="F_14_570">#REF!</definedName>
    <definedName name="F_14_60">#REF!</definedName>
    <definedName name="F_14_600">#REF!</definedName>
    <definedName name="F_14_630">#REF!</definedName>
    <definedName name="F_14_660">#REF!</definedName>
    <definedName name="F_14_690">#REF!</definedName>
    <definedName name="F_14_720">#REF!</definedName>
    <definedName name="F_14_90">#REF!</definedName>
    <definedName name="F_15_120">#REF!</definedName>
    <definedName name="F_15_150">#REF!</definedName>
    <definedName name="F_15_180">#REF!</definedName>
    <definedName name="F_15_210">#REF!</definedName>
    <definedName name="F_15_240">#REF!</definedName>
    <definedName name="F_15_270">#REF!</definedName>
    <definedName name="F_15_30">#REF!</definedName>
    <definedName name="F_15_300">#REF!</definedName>
    <definedName name="F_15_330">#REF!</definedName>
    <definedName name="F_15_360">#REF!</definedName>
    <definedName name="F_15_390">#REF!</definedName>
    <definedName name="F_15_420">#REF!</definedName>
    <definedName name="F_15_450">#REF!</definedName>
    <definedName name="F_15_480">#REF!</definedName>
    <definedName name="F_15_510">#REF!</definedName>
    <definedName name="F_15_540">#REF!</definedName>
    <definedName name="F_15_570">#REF!</definedName>
    <definedName name="F_15_60">#REF!</definedName>
    <definedName name="F_15_600">#REF!</definedName>
    <definedName name="F_15_630">#REF!</definedName>
    <definedName name="F_15_660">#REF!</definedName>
    <definedName name="F_15_690">#REF!</definedName>
    <definedName name="F_15_720">#REF!</definedName>
    <definedName name="F_15_90">#REF!</definedName>
    <definedName name="F_16_120">#REF!</definedName>
    <definedName name="F_16_150">#REF!</definedName>
    <definedName name="F_16_180">#REF!</definedName>
    <definedName name="F_16_210">#REF!</definedName>
    <definedName name="F_16_240">#REF!</definedName>
    <definedName name="F_16_270">#REF!</definedName>
    <definedName name="F_16_30">#REF!</definedName>
    <definedName name="F_16_300">#REF!</definedName>
    <definedName name="F_16_330">#REF!</definedName>
    <definedName name="F_16_360">#REF!</definedName>
    <definedName name="F_16_390">#REF!</definedName>
    <definedName name="F_16_420">#REF!</definedName>
    <definedName name="F_16_450">#REF!</definedName>
    <definedName name="F_16_480">#REF!</definedName>
    <definedName name="F_16_510">#REF!</definedName>
    <definedName name="F_16_540">#REF!</definedName>
    <definedName name="F_16_570">#REF!</definedName>
    <definedName name="F_16_60">#REF!</definedName>
    <definedName name="F_16_600">#REF!</definedName>
    <definedName name="F_16_630">#REF!</definedName>
    <definedName name="F_16_660">#REF!</definedName>
    <definedName name="F_16_690">#REF!</definedName>
    <definedName name="F_16_720">#REF!</definedName>
    <definedName name="F_16_90">#REF!</definedName>
    <definedName name="F_17_120">#REF!</definedName>
    <definedName name="F_17_150">#REF!</definedName>
    <definedName name="F_17_180">#REF!</definedName>
    <definedName name="F_17_210">#REF!</definedName>
    <definedName name="F_17_240">#REF!</definedName>
    <definedName name="F_17_270">#REF!</definedName>
    <definedName name="F_17_30">#REF!</definedName>
    <definedName name="F_17_300">#REF!</definedName>
    <definedName name="F_17_330">#REF!</definedName>
    <definedName name="F_17_360">#REF!</definedName>
    <definedName name="F_17_390">#REF!</definedName>
    <definedName name="F_17_420">#REF!</definedName>
    <definedName name="F_17_450">#REF!</definedName>
    <definedName name="F_17_480">#REF!</definedName>
    <definedName name="F_17_510">#REF!</definedName>
    <definedName name="F_17_540">#REF!</definedName>
    <definedName name="F_17_570">#REF!</definedName>
    <definedName name="F_17_60">#REF!</definedName>
    <definedName name="F_17_600">#REF!</definedName>
    <definedName name="F_17_630">#REF!</definedName>
    <definedName name="F_17_660">#REF!</definedName>
    <definedName name="F_17_690">#REF!</definedName>
    <definedName name="F_17_720">#REF!</definedName>
    <definedName name="F_17_90">#REF!</definedName>
    <definedName name="F_18_120">#REF!</definedName>
    <definedName name="F_18_150">#REF!</definedName>
    <definedName name="F_18_180">#REF!</definedName>
    <definedName name="F_18_210">#REF!</definedName>
    <definedName name="F_18_240">#REF!</definedName>
    <definedName name="F_18_270">#REF!</definedName>
    <definedName name="F_18_30">#REF!</definedName>
    <definedName name="F_18_300">#REF!</definedName>
    <definedName name="F_18_330">#REF!</definedName>
    <definedName name="F_18_360">#REF!</definedName>
    <definedName name="F_18_390">#REF!</definedName>
    <definedName name="F_18_420">#REF!</definedName>
    <definedName name="F_18_450">#REF!</definedName>
    <definedName name="F_18_480">#REF!</definedName>
    <definedName name="F_18_510">#REF!</definedName>
    <definedName name="F_18_540">#REF!</definedName>
    <definedName name="F_18_570">#REF!</definedName>
    <definedName name="F_18_60">#REF!</definedName>
    <definedName name="F_18_600">#REF!</definedName>
    <definedName name="F_18_630">#REF!</definedName>
    <definedName name="F_18_660">#REF!</definedName>
    <definedName name="F_18_690">#REF!</definedName>
    <definedName name="F_18_720">#REF!</definedName>
    <definedName name="F_18_90">#REF!</definedName>
    <definedName name="F_19_120">#REF!</definedName>
    <definedName name="F_19_150">#REF!</definedName>
    <definedName name="F_19_180">#REF!</definedName>
    <definedName name="F_19_210">#REF!</definedName>
    <definedName name="F_19_240">#REF!</definedName>
    <definedName name="F_19_270">#REF!</definedName>
    <definedName name="F_19_30">#REF!</definedName>
    <definedName name="F_19_300">#REF!</definedName>
    <definedName name="F_19_330">#REF!</definedName>
    <definedName name="F_19_360">#REF!</definedName>
    <definedName name="F_19_390">#REF!</definedName>
    <definedName name="F_19_420">#REF!</definedName>
    <definedName name="F_19_450">#REF!</definedName>
    <definedName name="F_19_480">#REF!</definedName>
    <definedName name="F_19_510">#REF!</definedName>
    <definedName name="F_19_540">#REF!</definedName>
    <definedName name="F_19_570">#REF!</definedName>
    <definedName name="F_19_60">#REF!</definedName>
    <definedName name="F_19_600">#REF!</definedName>
    <definedName name="F_19_630">#REF!</definedName>
    <definedName name="F_19_660">#REF!</definedName>
    <definedName name="F_19_690">#REF!</definedName>
    <definedName name="F_19_720">#REF!</definedName>
    <definedName name="F_19_90">#REF!</definedName>
    <definedName name="F_20_120">#REF!</definedName>
    <definedName name="F_20_150">#REF!</definedName>
    <definedName name="F_20_180">#REF!</definedName>
    <definedName name="F_20_210">#REF!</definedName>
    <definedName name="F_20_240">#REF!</definedName>
    <definedName name="F_20_270">#REF!</definedName>
    <definedName name="F_20_30">#REF!</definedName>
    <definedName name="F_20_300">#REF!</definedName>
    <definedName name="F_20_330">#REF!</definedName>
    <definedName name="F_20_360">#REF!</definedName>
    <definedName name="F_20_390">#REF!</definedName>
    <definedName name="F_20_420">#REF!</definedName>
    <definedName name="F_20_450">#REF!</definedName>
    <definedName name="F_20_480">#REF!</definedName>
    <definedName name="F_20_510">#REF!</definedName>
    <definedName name="F_20_540">#REF!</definedName>
    <definedName name="F_20_570">#REF!</definedName>
    <definedName name="F_20_60">#REF!</definedName>
    <definedName name="F_20_600">#REF!</definedName>
    <definedName name="F_20_630">#REF!</definedName>
    <definedName name="F_20_660">#REF!</definedName>
    <definedName name="F_20_690">#REF!</definedName>
    <definedName name="F_20_720">#REF!</definedName>
    <definedName name="F_20_90">#REF!</definedName>
    <definedName name="GABARITO" localSheetId="0">#REF!</definedName>
    <definedName name="GABARITO" localSheetId="10">#REF!</definedName>
    <definedName name="GABARITO" localSheetId="4">#REF!</definedName>
    <definedName name="GABARITO" localSheetId="9">#REF!</definedName>
    <definedName name="GABARITO" localSheetId="7">#REF!</definedName>
    <definedName name="GABARITO" localSheetId="3">#REF!</definedName>
    <definedName name="GABARITO" localSheetId="6">#REF!</definedName>
    <definedName name="GABARITO" localSheetId="5">#REF!</definedName>
    <definedName name="GABARITO" localSheetId="8">#REF!</definedName>
    <definedName name="GABARITO" localSheetId="12">#REF!</definedName>
    <definedName name="GABARITO" localSheetId="16">#REF!</definedName>
    <definedName name="GABARITO">#REF!</definedName>
    <definedName name="gen" localSheetId="0">#REF!</definedName>
    <definedName name="gen" localSheetId="10">#REF!</definedName>
    <definedName name="gen" localSheetId="4">#REF!</definedName>
    <definedName name="gen" localSheetId="9">#REF!</definedName>
    <definedName name="gen" localSheetId="7">#REF!</definedName>
    <definedName name="gen" localSheetId="3">#REF!</definedName>
    <definedName name="gen" localSheetId="6">#REF!</definedName>
    <definedName name="gen" localSheetId="5">#REF!</definedName>
    <definedName name="gen" localSheetId="8">#REF!</definedName>
    <definedName name="gen" localSheetId="12">#REF!</definedName>
    <definedName name="gen" localSheetId="15">#REF!</definedName>
    <definedName name="gen" localSheetId="16">#REF!</definedName>
    <definedName name="gen">#REF!</definedName>
    <definedName name="GERAL" localSheetId="0">#REF!</definedName>
    <definedName name="GERAL" localSheetId="10">#REF!</definedName>
    <definedName name="GERAL" localSheetId="4">#REF!</definedName>
    <definedName name="GERAL" localSheetId="9">#REF!</definedName>
    <definedName name="GERAL" localSheetId="7">#REF!</definedName>
    <definedName name="GERAL" localSheetId="3">#REF!</definedName>
    <definedName name="GERAL" localSheetId="6">#REF!</definedName>
    <definedName name="GERAL" localSheetId="5">#REF!</definedName>
    <definedName name="GERAL" localSheetId="8">#REF!</definedName>
    <definedName name="GERAL" localSheetId="12">#REF!</definedName>
    <definedName name="GERAL" localSheetId="15">#REF!</definedName>
    <definedName name="GERAL" localSheetId="16">#REF!</definedName>
    <definedName name="GERAL">#REF!</definedName>
    <definedName name="gvggg" localSheetId="0">'[1]Bm 8'!#REF!</definedName>
    <definedName name="gvggg" localSheetId="10">'[1]Bm 8'!#REF!</definedName>
    <definedName name="gvggg" localSheetId="4">'[1]Bm 8'!#REF!</definedName>
    <definedName name="gvggg" localSheetId="9">'[1]Bm 8'!#REF!</definedName>
    <definedName name="gvggg" localSheetId="7">'[1]Bm 8'!#REF!</definedName>
    <definedName name="gvggg" localSheetId="3">'[1]Bm 8'!#REF!</definedName>
    <definedName name="gvggg" localSheetId="6">'[1]Bm 8'!#REF!</definedName>
    <definedName name="gvggg" localSheetId="5">'[1]Bm 8'!#REF!</definedName>
    <definedName name="gvggg" localSheetId="8">'[1]Bm 8'!#REF!</definedName>
    <definedName name="gvggg" localSheetId="12">'[1]Bm 8'!#REF!</definedName>
    <definedName name="gvggg">'[1]Bm 8'!#REF!</definedName>
    <definedName name="I" hidden="1">[5]Poço!#REF!</definedName>
    <definedName name="insumos" localSheetId="0">#REF!</definedName>
    <definedName name="insumos" localSheetId="10">#REF!</definedName>
    <definedName name="insumos" localSheetId="4">#REF!</definedName>
    <definedName name="insumos" localSheetId="9">#REF!</definedName>
    <definedName name="insumos" localSheetId="7">#REF!</definedName>
    <definedName name="insumos" localSheetId="3">#REF!</definedName>
    <definedName name="insumos" localSheetId="6">#REF!</definedName>
    <definedName name="insumos" localSheetId="5">#REF!</definedName>
    <definedName name="insumos" localSheetId="8">#REF!</definedName>
    <definedName name="insumos" localSheetId="12">#REF!</definedName>
    <definedName name="INSUMOS" localSheetId="15">#REF!</definedName>
    <definedName name="INSUMOS" localSheetId="16">#REF!</definedName>
    <definedName name="insumos">#REF!</definedName>
    <definedName name="ITAPECURU" localSheetId="0">#REF!</definedName>
    <definedName name="ITAPECURU" localSheetId="10">#REF!</definedName>
    <definedName name="ITAPECURU" localSheetId="4">#REF!</definedName>
    <definedName name="ITAPECURU" localSheetId="9">#REF!</definedName>
    <definedName name="ITAPECURU" localSheetId="7">#REF!</definedName>
    <definedName name="ITAPECURU" localSheetId="3">#REF!</definedName>
    <definedName name="ITAPECURU" localSheetId="6">#REF!</definedName>
    <definedName name="ITAPECURU" localSheetId="5">#REF!</definedName>
    <definedName name="ITAPECURU" localSheetId="8">#REF!</definedName>
    <definedName name="ITAPECURU" localSheetId="12">#REF!</definedName>
    <definedName name="ITAPECURU" localSheetId="15">#REF!</definedName>
    <definedName name="ITAPECURU" localSheetId="16">#REF!</definedName>
    <definedName name="ITAPECURU">#REF!</definedName>
    <definedName name="ITEM" localSheetId="0">#REF!</definedName>
    <definedName name="ITEM" localSheetId="10">#REF!</definedName>
    <definedName name="ITEM" localSheetId="4">#REF!</definedName>
    <definedName name="ITEM" localSheetId="9">#REF!</definedName>
    <definedName name="ITEM" localSheetId="7">#REF!</definedName>
    <definedName name="ITEM" localSheetId="3">#REF!</definedName>
    <definedName name="ITEM" localSheetId="6">#REF!</definedName>
    <definedName name="ITEM" localSheetId="5">#REF!</definedName>
    <definedName name="ITEM" localSheetId="8">#REF!</definedName>
    <definedName name="ITEM" localSheetId="12">#REF!</definedName>
    <definedName name="ITEM" localSheetId="15">#REF!</definedName>
    <definedName name="ITEM" localSheetId="16">#REF!</definedName>
    <definedName name="ITEM">#REF!</definedName>
    <definedName name="JARACATY" localSheetId="0">#REF!</definedName>
    <definedName name="JARACATY" localSheetId="10">#REF!</definedName>
    <definedName name="JARACATY" localSheetId="4">#REF!</definedName>
    <definedName name="JARACATY" localSheetId="9">#REF!</definedName>
    <definedName name="JARACATY" localSheetId="7">#REF!</definedName>
    <definedName name="JARACATY" localSheetId="3">#REF!</definedName>
    <definedName name="JARACATY" localSheetId="6">#REF!</definedName>
    <definedName name="JARACATY" localSheetId="5">#REF!</definedName>
    <definedName name="JARACATY" localSheetId="8">#REF!</definedName>
    <definedName name="JARACATY" localSheetId="12">#REF!</definedName>
    <definedName name="JARACATY" localSheetId="15">#REF!</definedName>
    <definedName name="JARACATY" localSheetId="16">#REF!</definedName>
    <definedName name="JARACATY">#REF!</definedName>
    <definedName name="JTJ" localSheetId="0">#REF!</definedName>
    <definedName name="JTJ" localSheetId="10">#REF!</definedName>
    <definedName name="JTJ" localSheetId="4">#REF!</definedName>
    <definedName name="JTJ" localSheetId="9">#REF!</definedName>
    <definedName name="JTJ" localSheetId="7">#REF!</definedName>
    <definedName name="JTJ" localSheetId="3">#REF!</definedName>
    <definedName name="JTJ" localSheetId="6">#REF!</definedName>
    <definedName name="JTJ" localSheetId="5">#REF!</definedName>
    <definedName name="JTJ" localSheetId="8">#REF!</definedName>
    <definedName name="JTJ" localSheetId="12">#REF!</definedName>
    <definedName name="JTJ" localSheetId="16">#REF!</definedName>
    <definedName name="JTJ">#REF!</definedName>
    <definedName name="K1geral" localSheetId="0">'[6]PLANILHA QUANTITATIVA'!#REF!</definedName>
    <definedName name="K1geral" localSheetId="10">'[6]PLANILHA QUANTITATIVA'!#REF!</definedName>
    <definedName name="K1geral" localSheetId="4">'[6]PLANILHA QUANTITATIVA'!#REF!</definedName>
    <definedName name="K1geral" localSheetId="9">'[6]PLANILHA QUANTITATIVA'!#REF!</definedName>
    <definedName name="K1geral" localSheetId="7">'[6]PLANILHA QUANTITATIVA'!#REF!</definedName>
    <definedName name="K1geral" localSheetId="3">'[6]PLANILHA QUANTITATIVA'!#REF!</definedName>
    <definedName name="K1geral" localSheetId="6">'[6]PLANILHA QUANTITATIVA'!#REF!</definedName>
    <definedName name="K1geral" localSheetId="5">'[6]PLANILHA QUANTITATIVA'!#REF!</definedName>
    <definedName name="K1geral" localSheetId="8">'[6]PLANILHA QUANTITATIVA'!#REF!</definedName>
    <definedName name="K1geral" localSheetId="12">'[6]PLANILHA QUANTITATIVA'!#REF!</definedName>
    <definedName name="K1geral">'[6]PLANILHA QUANTITATIVA'!#REF!</definedName>
    <definedName name="LAGO_DA_PEDRA" localSheetId="0">#REF!</definedName>
    <definedName name="LAGO_DA_PEDRA" localSheetId="10">#REF!</definedName>
    <definedName name="LAGO_DA_PEDRA" localSheetId="4">#REF!</definedName>
    <definedName name="LAGO_DA_PEDRA" localSheetId="9">#REF!</definedName>
    <definedName name="LAGO_DA_PEDRA" localSheetId="7">#REF!</definedName>
    <definedName name="LAGO_DA_PEDRA" localSheetId="3">#REF!</definedName>
    <definedName name="LAGO_DA_PEDRA" localSheetId="6">#REF!</definedName>
    <definedName name="LAGO_DA_PEDRA" localSheetId="5">#REF!</definedName>
    <definedName name="LAGO_DA_PEDRA" localSheetId="8">#REF!</definedName>
    <definedName name="LAGO_DA_PEDRA" localSheetId="12">#REF!</definedName>
    <definedName name="LAGO_DA_PEDRA" localSheetId="15">#REF!</definedName>
    <definedName name="LAGO_DA_PEDRA" localSheetId="16">#REF!</definedName>
    <definedName name="LAGO_DA_PEDRA">#REF!</definedName>
    <definedName name="lista" localSheetId="0">#REF!</definedName>
    <definedName name="lista" localSheetId="10">#REF!</definedName>
    <definedName name="lista" localSheetId="4">#REF!</definedName>
    <definedName name="lista" localSheetId="9">#REF!</definedName>
    <definedName name="lista" localSheetId="7">#REF!</definedName>
    <definedName name="lista" localSheetId="3">#REF!</definedName>
    <definedName name="lista" localSheetId="6">#REF!</definedName>
    <definedName name="lista" localSheetId="5">#REF!</definedName>
    <definedName name="lista" localSheetId="8">#REF!</definedName>
    <definedName name="lista" localSheetId="12">#REF!</definedName>
    <definedName name="lista" localSheetId="16">#REF!</definedName>
    <definedName name="lista">#REF!</definedName>
    <definedName name="lista.coluna">#REF!</definedName>
    <definedName name="lista.linha">#REF!</definedName>
    <definedName name="lista2" localSheetId="0">#REF!</definedName>
    <definedName name="lista2" localSheetId="10">#REF!</definedName>
    <definedName name="lista2" localSheetId="4">#REF!</definedName>
    <definedName name="lista2" localSheetId="9">#REF!</definedName>
    <definedName name="lista2" localSheetId="7">#REF!</definedName>
    <definedName name="lista2" localSheetId="3">#REF!</definedName>
    <definedName name="lista2" localSheetId="6">#REF!</definedName>
    <definedName name="lista2" localSheetId="5">#REF!</definedName>
    <definedName name="lista2" localSheetId="8">#REF!</definedName>
    <definedName name="lista2" localSheetId="12">#REF!</definedName>
    <definedName name="lista2" localSheetId="16">#REF!</definedName>
    <definedName name="lista2">#REF!</definedName>
    <definedName name="Luva_lisa_de_alumínio_diam_20mm" localSheetId="0">#REF!</definedName>
    <definedName name="Luva_lisa_de_alumínio_diam_20mm" localSheetId="10">#REF!</definedName>
    <definedName name="Luva_lisa_de_alumínio_diam_20mm" localSheetId="4">#REF!</definedName>
    <definedName name="Luva_lisa_de_alumínio_diam_20mm" localSheetId="9">#REF!</definedName>
    <definedName name="Luva_lisa_de_alumínio_diam_20mm" localSheetId="7">#REF!</definedName>
    <definedName name="Luva_lisa_de_alumínio_diam_20mm" localSheetId="3">#REF!</definedName>
    <definedName name="Luva_lisa_de_alumínio_diam_20mm" localSheetId="6">#REF!</definedName>
    <definedName name="Luva_lisa_de_alumínio_diam_20mm" localSheetId="5">#REF!</definedName>
    <definedName name="Luva_lisa_de_alumínio_diam_20mm" localSheetId="8">#REF!</definedName>
    <definedName name="Luva_lisa_de_alumínio_diam_20mm" localSheetId="12">#REF!</definedName>
    <definedName name="Luva_lisa_de_alumínio_diam_20mm" localSheetId="15">#REF!</definedName>
    <definedName name="Luva_lisa_de_alumínio_diam_20mm" localSheetId="16">#REF!</definedName>
    <definedName name="Luva_lisa_de_alumínio_diam_20mm">#REF!</definedName>
    <definedName name="Luva_lisa_de_alumínio_diam_25mm" localSheetId="0">#REF!</definedName>
    <definedName name="Luva_lisa_de_alumínio_diam_25mm" localSheetId="10">#REF!</definedName>
    <definedName name="Luva_lisa_de_alumínio_diam_25mm" localSheetId="4">#REF!</definedName>
    <definedName name="Luva_lisa_de_alumínio_diam_25mm" localSheetId="9">#REF!</definedName>
    <definedName name="Luva_lisa_de_alumínio_diam_25mm" localSheetId="7">#REF!</definedName>
    <definedName name="Luva_lisa_de_alumínio_diam_25mm" localSheetId="3">#REF!</definedName>
    <definedName name="Luva_lisa_de_alumínio_diam_25mm" localSheetId="6">#REF!</definedName>
    <definedName name="Luva_lisa_de_alumínio_diam_25mm" localSheetId="5">#REF!</definedName>
    <definedName name="Luva_lisa_de_alumínio_diam_25mm" localSheetId="8">#REF!</definedName>
    <definedName name="Luva_lisa_de_alumínio_diam_25mm" localSheetId="12">#REF!</definedName>
    <definedName name="Luva_lisa_de_alumínio_diam_25mm" localSheetId="15">#REF!</definedName>
    <definedName name="Luva_lisa_de_alumínio_diam_25mm" localSheetId="16">#REF!</definedName>
    <definedName name="Luva_lisa_de_alumínio_diam_25mm">#REF!</definedName>
    <definedName name="Luva_lisa_de_alumínio_diam_32mm" localSheetId="0">#REF!</definedName>
    <definedName name="Luva_lisa_de_alumínio_diam_32mm" localSheetId="10">#REF!</definedName>
    <definedName name="Luva_lisa_de_alumínio_diam_32mm" localSheetId="4">#REF!</definedName>
    <definedName name="Luva_lisa_de_alumínio_diam_32mm" localSheetId="9">#REF!</definedName>
    <definedName name="Luva_lisa_de_alumínio_diam_32mm" localSheetId="7">#REF!</definedName>
    <definedName name="Luva_lisa_de_alumínio_diam_32mm" localSheetId="3">#REF!</definedName>
    <definedName name="Luva_lisa_de_alumínio_diam_32mm" localSheetId="6">#REF!</definedName>
    <definedName name="Luva_lisa_de_alumínio_diam_32mm" localSheetId="5">#REF!</definedName>
    <definedName name="Luva_lisa_de_alumínio_diam_32mm" localSheetId="8">#REF!</definedName>
    <definedName name="Luva_lisa_de_alumínio_diam_32mm" localSheetId="12">#REF!</definedName>
    <definedName name="Luva_lisa_de_alumínio_diam_32mm" localSheetId="15">#REF!</definedName>
    <definedName name="Luva_lisa_de_alumínio_diam_32mm" localSheetId="16">#REF!</definedName>
    <definedName name="Luva_lisa_de_alumínio_diam_32mm">#REF!</definedName>
    <definedName name="MAT" localSheetId="0">#REF!</definedName>
    <definedName name="MAT" localSheetId="10">#REF!</definedName>
    <definedName name="MAT" localSheetId="4">#REF!</definedName>
    <definedName name="MAT" localSheetId="9">#REF!</definedName>
    <definedName name="MAT" localSheetId="7">#REF!</definedName>
    <definedName name="MAT" localSheetId="3">#REF!</definedName>
    <definedName name="MAT" localSheetId="6">#REF!</definedName>
    <definedName name="MAT" localSheetId="5">#REF!</definedName>
    <definedName name="MAT" localSheetId="8">#REF!</definedName>
    <definedName name="MAT" localSheetId="12">#REF!</definedName>
    <definedName name="MAT" localSheetId="15">#REF!</definedName>
    <definedName name="MAT" localSheetId="16">#REF!</definedName>
    <definedName name="MAT">#REF!</definedName>
    <definedName name="MKMKM" localSheetId="0">'[1]Bm 8'!#REF!</definedName>
    <definedName name="MKMKM" localSheetId="10">'[1]Bm 8'!#REF!</definedName>
    <definedName name="MKMKM" localSheetId="4">'[1]Bm 8'!#REF!</definedName>
    <definedName name="MKMKM" localSheetId="9">'[1]Bm 8'!#REF!</definedName>
    <definedName name="MKMKM" localSheetId="7">'[1]Bm 8'!#REF!</definedName>
    <definedName name="MKMKM" localSheetId="3">'[1]Bm 8'!#REF!</definedName>
    <definedName name="MKMKM" localSheetId="6">'[1]Bm 8'!#REF!</definedName>
    <definedName name="MKMKM" localSheetId="5">'[1]Bm 8'!#REF!</definedName>
    <definedName name="MKMKM" localSheetId="8">'[1]Bm 8'!#REF!</definedName>
    <definedName name="MKMKM" localSheetId="12">'[1]Bm 8'!#REF!</definedName>
    <definedName name="MKMKM">'[1]Bm 8'!#REF!</definedName>
    <definedName name="MO" localSheetId="0">#REF!</definedName>
    <definedName name="MO" localSheetId="10">#REF!</definedName>
    <definedName name="MO" localSheetId="4">#REF!</definedName>
    <definedName name="MO" localSheetId="9">#REF!</definedName>
    <definedName name="MO" localSheetId="7">#REF!</definedName>
    <definedName name="MO" localSheetId="3">#REF!</definedName>
    <definedName name="MO" localSheetId="6">#REF!</definedName>
    <definedName name="MO" localSheetId="5">#REF!</definedName>
    <definedName name="MO" localSheetId="8">#REF!</definedName>
    <definedName name="MO" localSheetId="12">#REF!</definedName>
    <definedName name="MO" localSheetId="15">#REF!</definedName>
    <definedName name="MO" localSheetId="16">#REF!</definedName>
    <definedName name="MO">#REF!</definedName>
    <definedName name="nil">#REF!</definedName>
    <definedName name="nr.ag.lote" localSheetId="0">#REF!</definedName>
    <definedName name="nr.ag.lote" localSheetId="10">#REF!</definedName>
    <definedName name="nr.ag.lote" localSheetId="4">#REF!</definedName>
    <definedName name="nr.ag.lote" localSheetId="9">#REF!</definedName>
    <definedName name="nr.ag.lote" localSheetId="7">#REF!</definedName>
    <definedName name="nr.ag.lote" localSheetId="3">#REF!</definedName>
    <definedName name="nr.ag.lote" localSheetId="6">#REF!</definedName>
    <definedName name="nr.ag.lote" localSheetId="5">#REF!</definedName>
    <definedName name="nr.ag.lote" localSheetId="8">#REF!</definedName>
    <definedName name="nr.ag.lote" localSheetId="12">#REF!</definedName>
    <definedName name="nr.ag.lote" localSheetId="15">#REF!</definedName>
    <definedName name="nr.ag.lote" localSheetId="16">#REF!</definedName>
    <definedName name="nr.ag.lote">#REF!</definedName>
    <definedName name="nr.ag.lote_1" localSheetId="0">[7]PRINCIPAL!#REF!</definedName>
    <definedName name="nr.ag.lote_1" localSheetId="10">[7]PRINCIPAL!#REF!</definedName>
    <definedName name="nr.ag.lote_1" localSheetId="4">[7]PRINCIPAL!#REF!</definedName>
    <definedName name="nr.ag.lote_1" localSheetId="9">[7]PRINCIPAL!#REF!</definedName>
    <definedName name="nr.ag.lote_1" localSheetId="7">[7]PRINCIPAL!#REF!</definedName>
    <definedName name="nr.ag.lote_1" localSheetId="3">[7]PRINCIPAL!#REF!</definedName>
    <definedName name="nr.ag.lote_1" localSheetId="6">[7]PRINCIPAL!#REF!</definedName>
    <definedName name="nr.ag.lote_1" localSheetId="5">[7]PRINCIPAL!#REF!</definedName>
    <definedName name="nr.ag.lote_1" localSheetId="8">[7]PRINCIPAL!#REF!</definedName>
    <definedName name="nr.ag.lote_1" localSheetId="12">[7]PRINCIPAL!#REF!</definedName>
    <definedName name="nr.ag.lote_1">[7]PRINCIPAL!#REF!</definedName>
    <definedName name="PEDREIRAS" localSheetId="0">#REF!</definedName>
    <definedName name="PEDREIRAS" localSheetId="10">#REF!</definedName>
    <definedName name="PEDREIRAS" localSheetId="4">#REF!</definedName>
    <definedName name="PEDREIRAS" localSheetId="9">#REF!</definedName>
    <definedName name="PEDREIRAS" localSheetId="7">#REF!</definedName>
    <definedName name="PEDREIRAS" localSheetId="3">#REF!</definedName>
    <definedName name="PEDREIRAS" localSheetId="6">#REF!</definedName>
    <definedName name="PEDREIRAS" localSheetId="5">#REF!</definedName>
    <definedName name="PEDREIRAS" localSheetId="8">#REF!</definedName>
    <definedName name="PEDREIRAS" localSheetId="12">#REF!</definedName>
    <definedName name="PEDREIRAS" localSheetId="15">#REF!</definedName>
    <definedName name="PEDREIRAS" localSheetId="16">#REF!</definedName>
    <definedName name="PEDREIRAS">#REF!</definedName>
    <definedName name="PINHEIRO" localSheetId="0">#REF!</definedName>
    <definedName name="PINHEIRO" localSheetId="10">#REF!</definedName>
    <definedName name="PINHEIRO" localSheetId="4">#REF!</definedName>
    <definedName name="PINHEIRO" localSheetId="9">#REF!</definedName>
    <definedName name="PINHEIRO" localSheetId="7">#REF!</definedName>
    <definedName name="PINHEIRO" localSheetId="3">#REF!</definedName>
    <definedName name="PINHEIRO" localSheetId="6">#REF!</definedName>
    <definedName name="PINHEIRO" localSheetId="5">#REF!</definedName>
    <definedName name="PINHEIRO" localSheetId="8">#REF!</definedName>
    <definedName name="PINHEIRO" localSheetId="12">#REF!</definedName>
    <definedName name="PINHEIRO" localSheetId="15">#REF!</definedName>
    <definedName name="PINHEIRO" localSheetId="16">#REF!</definedName>
    <definedName name="PINHEIRO">#REF!</definedName>
    <definedName name="PL_ABC" localSheetId="0">#REF!</definedName>
    <definedName name="PL_ABC" localSheetId="10">#REF!</definedName>
    <definedName name="PL_ABC" localSheetId="4">#REF!</definedName>
    <definedName name="PL_ABC" localSheetId="9">#REF!</definedName>
    <definedName name="PL_ABC" localSheetId="7">#REF!</definedName>
    <definedName name="PL_ABC" localSheetId="3">#REF!</definedName>
    <definedName name="PL_ABC" localSheetId="6">#REF!</definedName>
    <definedName name="PL_ABC" localSheetId="5">#REF!</definedName>
    <definedName name="PL_ABC" localSheetId="8">#REF!</definedName>
    <definedName name="PL_ABC" localSheetId="12">#REF!</definedName>
    <definedName name="PL_ABC" localSheetId="15">#REF!</definedName>
    <definedName name="PL_ABC" localSheetId="16">#REF!</definedName>
    <definedName name="PL_ABC">#REF!</definedName>
    <definedName name="planilha" localSheetId="0">#REF!</definedName>
    <definedName name="planilha" localSheetId="10">#REF!</definedName>
    <definedName name="planilha" localSheetId="4">#REF!</definedName>
    <definedName name="planilha" localSheetId="9">#REF!</definedName>
    <definedName name="planilha" localSheetId="7">#REF!</definedName>
    <definedName name="planilha" localSheetId="3">#REF!</definedName>
    <definedName name="planilha" localSheetId="6">#REF!</definedName>
    <definedName name="planilha" localSheetId="5">#REF!</definedName>
    <definedName name="planilha" localSheetId="8">#REF!</definedName>
    <definedName name="planilha" localSheetId="12">#REF!</definedName>
    <definedName name="planilha" localSheetId="15">#REF!</definedName>
    <definedName name="planilha" localSheetId="16">#REF!</definedName>
    <definedName name="planilha">#REF!</definedName>
    <definedName name="planuilha" localSheetId="0">#REF!</definedName>
    <definedName name="planuilha" localSheetId="10">#REF!</definedName>
    <definedName name="planuilha" localSheetId="4">#REF!</definedName>
    <definedName name="planuilha" localSheetId="9">#REF!</definedName>
    <definedName name="planuilha" localSheetId="7">#REF!</definedName>
    <definedName name="planuilha" localSheetId="3">#REF!</definedName>
    <definedName name="planuilha" localSheetId="6">#REF!</definedName>
    <definedName name="planuilha" localSheetId="5">#REF!</definedName>
    <definedName name="planuilha" localSheetId="8">#REF!</definedName>
    <definedName name="planuilha" localSheetId="12">#REF!</definedName>
    <definedName name="planuilha" localSheetId="16">#REF!</definedName>
    <definedName name="planuilha">#REF!</definedName>
    <definedName name="portico" localSheetId="0">#REF!</definedName>
    <definedName name="portico" localSheetId="10">#REF!</definedName>
    <definedName name="portico" localSheetId="4">#REF!</definedName>
    <definedName name="portico" localSheetId="9">#REF!</definedName>
    <definedName name="portico" localSheetId="7">#REF!</definedName>
    <definedName name="portico" localSheetId="3">#REF!</definedName>
    <definedName name="portico" localSheetId="6">#REF!</definedName>
    <definedName name="portico" localSheetId="5">#REF!</definedName>
    <definedName name="portico" localSheetId="8">#REF!</definedName>
    <definedName name="portico" localSheetId="12">#REF!</definedName>
    <definedName name="portico" localSheetId="15">#REF!</definedName>
    <definedName name="portico" localSheetId="16">#REF!</definedName>
    <definedName name="portico">#REF!</definedName>
    <definedName name="REATERRO_DE_VALAS_COMPACTADO_MECANICAMENTE" localSheetId="0">#REF!</definedName>
    <definedName name="REATERRO_DE_VALAS_COMPACTADO_MECANICAMENTE" localSheetId="10">#REF!</definedName>
    <definedName name="REATERRO_DE_VALAS_COMPACTADO_MECANICAMENTE" localSheetId="4">#REF!</definedName>
    <definedName name="REATERRO_DE_VALAS_COMPACTADO_MECANICAMENTE" localSheetId="9">#REF!</definedName>
    <definedName name="REATERRO_DE_VALAS_COMPACTADO_MECANICAMENTE" localSheetId="7">#REF!</definedName>
    <definedName name="REATERRO_DE_VALAS_COMPACTADO_MECANICAMENTE" localSheetId="3">#REF!</definedName>
    <definedName name="REATERRO_DE_VALAS_COMPACTADO_MECANICAMENTE" localSheetId="6">#REF!</definedName>
    <definedName name="REATERRO_DE_VALAS_COMPACTADO_MECANICAMENTE" localSheetId="5">#REF!</definedName>
    <definedName name="REATERRO_DE_VALAS_COMPACTADO_MECANICAMENTE" localSheetId="8">#REF!</definedName>
    <definedName name="REATERRO_DE_VALAS_COMPACTADO_MECANICAMENTE" localSheetId="12">#REF!</definedName>
    <definedName name="REATERRO_DE_VALAS_COMPACTADO_MECANICAMENTE" localSheetId="15">#REF!</definedName>
    <definedName name="REATERRO_DE_VALAS_COMPACTADO_MECANICAMENTE" localSheetId="16">#REF!</definedName>
    <definedName name="REATERRO_DE_VALAS_COMPACTADO_MECANICAMENTE">#REF!</definedName>
    <definedName name="RES_CPS" localSheetId="0">#REF!</definedName>
    <definedName name="RES_CPS" localSheetId="10">#REF!</definedName>
    <definedName name="RES_CPS" localSheetId="4">#REF!</definedName>
    <definedName name="RES_CPS" localSheetId="9">#REF!</definedName>
    <definedName name="RES_CPS" localSheetId="7">#REF!</definedName>
    <definedName name="RES_CPS" localSheetId="3">#REF!</definedName>
    <definedName name="RES_CPS" localSheetId="6">#REF!</definedName>
    <definedName name="RES_CPS" localSheetId="5">#REF!</definedName>
    <definedName name="RES_CPS" localSheetId="8">#REF!</definedName>
    <definedName name="RES_CPS" localSheetId="12">#REF!</definedName>
    <definedName name="RES_CPS" localSheetId="15">#REF!</definedName>
    <definedName name="RES_CPS" localSheetId="16">#REF!</definedName>
    <definedName name="RES_CPS">#REF!</definedName>
    <definedName name="RESVALORES" localSheetId="0">#REF!</definedName>
    <definedName name="RESVALORES" localSheetId="10">#REF!</definedName>
    <definedName name="RESVALORES" localSheetId="4">#REF!</definedName>
    <definedName name="RESVALORES" localSheetId="9">#REF!</definedName>
    <definedName name="RESVALORES" localSheetId="7">#REF!</definedName>
    <definedName name="RESVALORES" localSheetId="3">#REF!</definedName>
    <definedName name="RESVALORES" localSheetId="6">#REF!</definedName>
    <definedName name="RESVALORES" localSheetId="5">#REF!</definedName>
    <definedName name="RESVALORES" localSheetId="8">#REF!</definedName>
    <definedName name="RESVALORES" localSheetId="12">#REF!</definedName>
    <definedName name="RESVALORES" localSheetId="16">#REF!</definedName>
    <definedName name="RESVALORES">#REF!</definedName>
    <definedName name="SANTA_INÊS" localSheetId="0">#REF!</definedName>
    <definedName name="SANTA_INÊS" localSheetId="10">#REF!</definedName>
    <definedName name="SANTA_INÊS" localSheetId="4">#REF!</definedName>
    <definedName name="SANTA_INÊS" localSheetId="9">#REF!</definedName>
    <definedName name="SANTA_INÊS" localSheetId="7">#REF!</definedName>
    <definedName name="SANTA_INÊS" localSheetId="3">#REF!</definedName>
    <definedName name="SANTA_INÊS" localSheetId="6">#REF!</definedName>
    <definedName name="SANTA_INÊS" localSheetId="5">#REF!</definedName>
    <definedName name="SANTA_INÊS" localSheetId="8">#REF!</definedName>
    <definedName name="SANTA_INÊS" localSheetId="12">#REF!</definedName>
    <definedName name="SANTA_INÊS" localSheetId="15">#REF!</definedName>
    <definedName name="SANTA_INÊS" localSheetId="16">#REF!</definedName>
    <definedName name="SANTA_INÊS">#REF!</definedName>
    <definedName name="SEINFRA">#REF!</definedName>
    <definedName name="serv" localSheetId="0">#REF!</definedName>
    <definedName name="serv" localSheetId="10">#REF!</definedName>
    <definedName name="serv" localSheetId="4">#REF!</definedName>
    <definedName name="serv" localSheetId="9">#REF!</definedName>
    <definedName name="serv" localSheetId="7">#REF!</definedName>
    <definedName name="serv" localSheetId="3">#REF!</definedName>
    <definedName name="serv" localSheetId="6">#REF!</definedName>
    <definedName name="serv" localSheetId="5">#REF!</definedName>
    <definedName name="serv" localSheetId="8">#REF!</definedName>
    <definedName name="serv" localSheetId="12">#REF!</definedName>
    <definedName name="serv" localSheetId="15">#REF!</definedName>
    <definedName name="serv" localSheetId="16">#REF!</definedName>
    <definedName name="serv">#REF!</definedName>
    <definedName name="SG_01_04">'[8]Planilha PROJETISTA'!#REF!</definedName>
    <definedName name="SG_01_05">'[8]Planilha PROJETISTA'!#REF!</definedName>
    <definedName name="SG_01_06">'[8]Planilha PROJETISTA'!#REF!</definedName>
    <definedName name="SG_01_07">'[8]Planilha PROJETISTA'!#REF!</definedName>
    <definedName name="SG_01_08">'[8]Planilha PROJETISTA'!#REF!</definedName>
    <definedName name="SG_01_09">'[8]Planilha PROJETISTA'!#REF!</definedName>
    <definedName name="SG_01_10">'[8]Planilha PROJETISTA'!#REF!</definedName>
    <definedName name="SG_01_11">'[8]Planilha PROJETISTA'!#REF!</definedName>
    <definedName name="SG_01_12">'[8]Planilha PROJETISTA'!#REF!</definedName>
    <definedName name="SG_01_13">'[8]Planilha PROJETISTA'!#REF!</definedName>
    <definedName name="SG_01_14">'[8]Planilha PROJETISTA'!#REF!</definedName>
    <definedName name="SG_01_15">'[8]Planilha PROJETISTA'!#REF!</definedName>
    <definedName name="SG_01_16">'[8]Planilha PROJETISTA'!#REF!</definedName>
    <definedName name="SG_01_17">'[8]Planilha PROJETISTA'!#REF!</definedName>
    <definedName name="SG_01_18">'[8]Planilha PROJETISTA'!#REF!</definedName>
    <definedName name="SG_01_19">'[8]Planilha PROJETISTA'!#REF!</definedName>
    <definedName name="SG_01_20">'[8]Planilha PROJETISTA'!#REF!</definedName>
    <definedName name="SG_02_09">'[8]Planilha PROJETISTA'!#REF!</definedName>
    <definedName name="SG_02_10">'[8]Planilha PROJETISTA'!#REF!</definedName>
    <definedName name="SG_02_11">'[8]Planilha PROJETISTA'!#REF!</definedName>
    <definedName name="SG_02_12">'[8]Planilha PROJETISTA'!#REF!</definedName>
    <definedName name="SG_02_13">'[8]Planilha PROJETISTA'!#REF!</definedName>
    <definedName name="SG_02_14">'[8]Planilha PROJETISTA'!#REF!</definedName>
    <definedName name="SG_02_15">'[8]Planilha PROJETISTA'!#REF!</definedName>
    <definedName name="SG_02_16">'[8]Planilha PROJETISTA'!#REF!</definedName>
    <definedName name="SG_02_17">'[8]Planilha PROJETISTA'!#REF!</definedName>
    <definedName name="SG_02_18">'[8]Planilha PROJETISTA'!#REF!</definedName>
    <definedName name="SG_02_19">'[8]Planilha PROJETISTA'!#REF!</definedName>
    <definedName name="SG_02_20">'[8]Planilha PROJETISTA'!#REF!</definedName>
    <definedName name="SG_03_16">'[8]Planilha PROJETISTA'!#REF!</definedName>
    <definedName name="SG_03_17">'[8]Planilha PROJETISTA'!#REF!</definedName>
    <definedName name="SG_03_18">'[8]Planilha PROJETISTA'!#REF!</definedName>
    <definedName name="SG_03_19">'[8]Planilha PROJETISTA'!#REF!</definedName>
    <definedName name="SG_03_20">'[8]Planilha PROJETISTA'!#REF!</definedName>
    <definedName name="SG_04_04">'[8]Planilha PROJETISTA'!#REF!</definedName>
    <definedName name="SG_04_05">'[8]Planilha PROJETISTA'!#REF!</definedName>
    <definedName name="SG_04_06">'[8]Planilha PROJETISTA'!#REF!</definedName>
    <definedName name="SG_04_07">'[8]Planilha PROJETISTA'!#REF!</definedName>
    <definedName name="SG_04_08">'[8]Planilha PROJETISTA'!#REF!</definedName>
    <definedName name="SG_04_09">'[8]Planilha PROJETISTA'!#REF!</definedName>
    <definedName name="SG_04_10">'[8]Planilha PROJETISTA'!#REF!</definedName>
    <definedName name="SG_04_11">'[8]Planilha PROJETISTA'!#REF!</definedName>
    <definedName name="SG_04_12">'[8]Planilha PROJETISTA'!#REF!</definedName>
    <definedName name="SG_04_13">'[8]Planilha PROJETISTA'!#REF!</definedName>
    <definedName name="SG_04_14">'[8]Planilha PROJETISTA'!#REF!</definedName>
    <definedName name="SG_04_15">'[8]Planilha PROJETISTA'!#REF!</definedName>
    <definedName name="SG_04_16">'[8]Planilha PROJETISTA'!#REF!</definedName>
    <definedName name="SG_04_17">'[8]Planilha PROJETISTA'!#REF!</definedName>
    <definedName name="SG_04_18">'[8]Planilha PROJETISTA'!#REF!</definedName>
    <definedName name="SG_04_19">'[8]Planilha PROJETISTA'!#REF!</definedName>
    <definedName name="SG_04_20">'[8]Planilha PROJETISTA'!#REF!</definedName>
    <definedName name="SG_05_02">'[8]Planilha PROJETISTA'!#REF!</definedName>
    <definedName name="SG_05_03">'[8]Planilha PROJETISTA'!#REF!</definedName>
    <definedName name="SG_05_07">'[8]Planilha PROJETISTA'!#REF!</definedName>
    <definedName name="SG_05_08">'[8]Planilha PROJETISTA'!#REF!</definedName>
    <definedName name="SG_05_11">'[8]Planilha PROJETISTA'!#REF!</definedName>
    <definedName name="SG_05_14">'[8]Planilha PROJETISTA'!#REF!</definedName>
    <definedName name="SG_05_15">'[8]Planilha PROJETISTA'!#REF!</definedName>
    <definedName name="SG_05_16">'[8]Planilha PROJETISTA'!#REF!</definedName>
    <definedName name="SG_05_17">'[8]Planilha PROJETISTA'!#REF!</definedName>
    <definedName name="SG_05_18">'[8]Planilha PROJETISTA'!#REF!</definedName>
    <definedName name="SG_05_19">'[8]Planilha PROJETISTA'!#REF!</definedName>
    <definedName name="SG_05_20">'[8]Planilha PROJETISTA'!#REF!</definedName>
    <definedName name="SG_06_04">'[8]Planilha PROJETISTA'!#REF!</definedName>
    <definedName name="SG_06_05">'[8]Planilha PROJETISTA'!#REF!</definedName>
    <definedName name="SG_06_06">'[8]Planilha PROJETISTA'!#REF!</definedName>
    <definedName name="SG_06_07">'[8]Planilha PROJETISTA'!#REF!</definedName>
    <definedName name="SG_06_08">'[8]Planilha PROJETISTA'!#REF!</definedName>
    <definedName name="SG_06_09">'[8]Planilha PROJETISTA'!#REF!</definedName>
    <definedName name="SG_06_10">'[8]Planilha PROJETISTA'!#REF!</definedName>
    <definedName name="SG_06_11">'[8]Planilha PROJETISTA'!#REF!</definedName>
    <definedName name="SG_06_12">'[8]Planilha PROJETISTA'!#REF!</definedName>
    <definedName name="SG_06_13">'[8]Planilha PROJETISTA'!#REF!</definedName>
    <definedName name="SG_06_14">'[8]Planilha PROJETISTA'!#REF!</definedName>
    <definedName name="SG_06_15">'[8]Planilha PROJETISTA'!#REF!</definedName>
    <definedName name="SG_06_16">'[8]Planilha PROJETISTA'!#REF!</definedName>
    <definedName name="SG_06_17">'[8]Planilha PROJETISTA'!#REF!</definedName>
    <definedName name="SG_06_18">'[8]Planilha PROJETISTA'!#REF!</definedName>
    <definedName name="SG_06_19">'[8]Planilha PROJETISTA'!#REF!</definedName>
    <definedName name="SG_06_20">'[8]Planilha PROJETISTA'!#REF!</definedName>
    <definedName name="SG_07_02">'[8]Planilha PROJETISTA'!#REF!</definedName>
    <definedName name="SG_07_03">'[8]Planilha PROJETISTA'!#REF!</definedName>
    <definedName name="SG_07_04">'[8]Planilha PROJETISTA'!#REF!</definedName>
    <definedName name="SG_07_05">'[8]Planilha PROJETISTA'!#REF!</definedName>
    <definedName name="SG_07_06">'[8]Planilha PROJETISTA'!#REF!</definedName>
    <definedName name="SG_07_07">'[8]Planilha PROJETISTA'!#REF!</definedName>
    <definedName name="SG_07_08">'[8]Planilha PROJETISTA'!#REF!</definedName>
    <definedName name="SG_07_09">'[8]Planilha PROJETISTA'!#REF!</definedName>
    <definedName name="SG_07_10">'[8]Planilha PROJETISTA'!#REF!</definedName>
    <definedName name="SG_07_11">'[8]Planilha PROJETISTA'!#REF!</definedName>
    <definedName name="SG_07_12">'[8]Planilha PROJETISTA'!#REF!</definedName>
    <definedName name="SG_07_13">'[8]Planilha PROJETISTA'!#REF!</definedName>
    <definedName name="SG_07_14">'[8]Planilha PROJETISTA'!#REF!</definedName>
    <definedName name="SG_07_15">'[8]Planilha PROJETISTA'!#REF!</definedName>
    <definedName name="SG_07_16">'[8]Planilha PROJETISTA'!#REF!</definedName>
    <definedName name="SG_07_17">'[8]Planilha PROJETISTA'!#REF!</definedName>
    <definedName name="SG_07_18">'[8]Planilha PROJETISTA'!#REF!</definedName>
    <definedName name="SG_07_19">'[8]Planilha PROJETISTA'!#REF!</definedName>
    <definedName name="SG_07_20">'[8]Planilha PROJETISTA'!#REF!</definedName>
    <definedName name="SG_08_02">'[8]Planilha PROJETISTA'!#REF!</definedName>
    <definedName name="SG_08_03">'[8]Planilha PROJETISTA'!#REF!</definedName>
    <definedName name="SG_08_04">'[8]Planilha PROJETISTA'!#REF!</definedName>
    <definedName name="SG_08_05">'[8]Planilha PROJETISTA'!#REF!</definedName>
    <definedName name="SG_08_06">'[8]Planilha PROJETISTA'!#REF!</definedName>
    <definedName name="SG_08_07">'[8]Planilha PROJETISTA'!#REF!</definedName>
    <definedName name="SG_08_08">'[8]Planilha PROJETISTA'!#REF!</definedName>
    <definedName name="SG_08_09">'[8]Planilha PROJETISTA'!#REF!</definedName>
    <definedName name="SG_08_10">'[8]Planilha PROJETISTA'!#REF!</definedName>
    <definedName name="SG_08_11">'[8]Planilha PROJETISTA'!#REF!</definedName>
    <definedName name="SG_08_12">'[8]Planilha PROJETISTA'!#REF!</definedName>
    <definedName name="SG_08_13">'[8]Planilha PROJETISTA'!#REF!</definedName>
    <definedName name="SG_08_14">'[8]Planilha PROJETISTA'!#REF!</definedName>
    <definedName name="SG_08_15">'[8]Planilha PROJETISTA'!#REF!</definedName>
    <definedName name="SG_08_16">'[8]Planilha PROJETISTA'!#REF!</definedName>
    <definedName name="SG_08_17">'[8]Planilha PROJETISTA'!#REF!</definedName>
    <definedName name="SG_08_18">'[8]Planilha PROJETISTA'!#REF!</definedName>
    <definedName name="SG_08_19">'[8]Planilha PROJETISTA'!#REF!</definedName>
    <definedName name="SG_08_20">'[8]Planilha PROJETISTA'!#REF!</definedName>
    <definedName name="SG_09_03">'[8]Planilha PROJETISTA'!#REF!</definedName>
    <definedName name="SG_09_04">'[8]Planilha PROJETISTA'!#REF!</definedName>
    <definedName name="SG_09_05">'[8]Planilha PROJETISTA'!#REF!</definedName>
    <definedName name="SG_09_06">'[8]Planilha PROJETISTA'!#REF!</definedName>
    <definedName name="SG_09_07">'[8]Planilha PROJETISTA'!#REF!</definedName>
    <definedName name="SG_09_08">'[8]Planilha PROJETISTA'!#REF!</definedName>
    <definedName name="SG_09_09">'[8]Planilha PROJETISTA'!#REF!</definedName>
    <definedName name="SG_09_10">'[8]Planilha PROJETISTA'!#REF!</definedName>
    <definedName name="SG_09_11">'[8]Planilha PROJETISTA'!#REF!</definedName>
    <definedName name="SG_09_12">'[8]Planilha PROJETISTA'!#REF!</definedName>
    <definedName name="SG_09_13">'[8]Planilha PROJETISTA'!#REF!</definedName>
    <definedName name="SG_09_14">'[8]Planilha PROJETISTA'!#REF!</definedName>
    <definedName name="SG_09_15">'[8]Planilha PROJETISTA'!#REF!</definedName>
    <definedName name="SG_09_16">'[8]Planilha PROJETISTA'!#REF!</definedName>
    <definedName name="SG_09_17">'[8]Planilha PROJETISTA'!#REF!</definedName>
    <definedName name="SG_09_18">'[8]Planilha PROJETISTA'!#REF!</definedName>
    <definedName name="SG_09_19">'[8]Planilha PROJETISTA'!#REF!</definedName>
    <definedName name="SG_09_20">'[8]Planilha PROJETISTA'!#REF!</definedName>
    <definedName name="SG_10_02">'[8]Planilha PROJETISTA'!#REF!</definedName>
    <definedName name="SG_10_03">'[8]Planilha PROJETISTA'!#REF!</definedName>
    <definedName name="SG_10_04">'[8]Planilha PROJETISTA'!#REF!</definedName>
    <definedName name="SG_10_05">'[8]Planilha PROJETISTA'!#REF!</definedName>
    <definedName name="SG_10_06">'[8]Planilha PROJETISTA'!#REF!</definedName>
    <definedName name="SG_10_07">'[8]Planilha PROJETISTA'!#REF!</definedName>
    <definedName name="SG_10_08">'[8]Planilha PROJETISTA'!#REF!</definedName>
    <definedName name="SG_10_09">'[8]Planilha PROJETISTA'!#REF!</definedName>
    <definedName name="SG_10_10">'[8]Planilha PROJETISTA'!#REF!</definedName>
    <definedName name="SG_10_11">'[8]Planilha PROJETISTA'!#REF!</definedName>
    <definedName name="SG_10_12">'[8]Planilha PROJETISTA'!#REF!</definedName>
    <definedName name="SG_10_13">'[8]Planilha PROJETISTA'!#REF!</definedName>
    <definedName name="SG_10_14">'[8]Planilha PROJETISTA'!#REF!</definedName>
    <definedName name="SG_10_15">'[8]Planilha PROJETISTA'!#REF!</definedName>
    <definedName name="SG_10_16">'[8]Planilha PROJETISTA'!#REF!</definedName>
    <definedName name="SG_10_17">'[8]Planilha PROJETISTA'!#REF!</definedName>
    <definedName name="SG_10_18">'[8]Planilha PROJETISTA'!#REF!</definedName>
    <definedName name="SG_10_19">'[8]Planilha PROJETISTA'!#REF!</definedName>
    <definedName name="SG_10_20">'[8]Planilha PROJETISTA'!#REF!</definedName>
    <definedName name="SG_11_02">'[8]Planilha PROJETISTA'!#REF!</definedName>
    <definedName name="SG_11_03">'[8]Planilha PROJETISTA'!#REF!</definedName>
    <definedName name="SG_11_04">'[8]Planilha PROJETISTA'!#REF!</definedName>
    <definedName name="SG_11_05">'[8]Planilha PROJETISTA'!#REF!</definedName>
    <definedName name="SG_11_06">'[8]Planilha PROJETISTA'!#REF!</definedName>
    <definedName name="SG_11_07">'[8]Planilha PROJETISTA'!#REF!</definedName>
    <definedName name="SG_11_08">'[8]Planilha PROJETISTA'!#REF!</definedName>
    <definedName name="SG_11_09">'[8]Planilha PROJETISTA'!#REF!</definedName>
    <definedName name="SG_11_10">'[8]Planilha PROJETISTA'!#REF!</definedName>
    <definedName name="SG_11_11">'[8]Planilha PROJETISTA'!#REF!</definedName>
    <definedName name="SG_11_12">'[8]Planilha PROJETISTA'!#REF!</definedName>
    <definedName name="SG_11_13">'[8]Planilha PROJETISTA'!#REF!</definedName>
    <definedName name="SG_11_14">'[8]Planilha PROJETISTA'!#REF!</definedName>
    <definedName name="SG_11_15">'[8]Planilha PROJETISTA'!#REF!</definedName>
    <definedName name="SG_11_16">'[8]Planilha PROJETISTA'!#REF!</definedName>
    <definedName name="SG_11_17">'[8]Planilha PROJETISTA'!#REF!</definedName>
    <definedName name="SG_11_18">'[8]Planilha PROJETISTA'!#REF!</definedName>
    <definedName name="SG_11_19">'[8]Planilha PROJETISTA'!#REF!</definedName>
    <definedName name="SG_11_20">'[8]Planilha PROJETISTA'!#REF!</definedName>
    <definedName name="SG_12_08">'[8]Planilha PROJETISTA'!#REF!</definedName>
    <definedName name="SG_12_09">'[8]Planilha PROJETISTA'!#REF!</definedName>
    <definedName name="SG_12_10">'[8]Planilha PROJETISTA'!#REF!</definedName>
    <definedName name="SG_12_11">'[8]Planilha PROJETISTA'!#REF!</definedName>
    <definedName name="SG_12_12">'[8]Planilha PROJETISTA'!#REF!</definedName>
    <definedName name="SG_12_13">'[8]Planilha PROJETISTA'!#REF!</definedName>
    <definedName name="SG_12_14">'[8]Planilha PROJETISTA'!#REF!</definedName>
    <definedName name="SG_12_15">'[8]Planilha PROJETISTA'!#REF!</definedName>
    <definedName name="SG_12_16">'[8]Planilha PROJETISTA'!#REF!</definedName>
    <definedName name="SG_12_17">'[8]Planilha PROJETISTA'!#REF!</definedName>
    <definedName name="SG_12_18">'[8]Planilha PROJETISTA'!#REF!</definedName>
    <definedName name="SG_12_19">'[8]Planilha PROJETISTA'!#REF!</definedName>
    <definedName name="SG_12_20">'[8]Planilha PROJETISTA'!#REF!</definedName>
    <definedName name="SG_13_06">'[8]Planilha PROJETISTA'!#REF!</definedName>
    <definedName name="SG_13_07">'[8]Planilha PROJETISTA'!#REF!</definedName>
    <definedName name="SG_13_08">'[8]Planilha PROJETISTA'!#REF!</definedName>
    <definedName name="SG_13_09">'[8]Planilha PROJETISTA'!#REF!</definedName>
    <definedName name="SG_13_10">'[8]Planilha PROJETISTA'!#REF!</definedName>
    <definedName name="SG_13_11">'[8]Planilha PROJETISTA'!#REF!</definedName>
    <definedName name="SG_13_12">'[8]Planilha PROJETISTA'!#REF!</definedName>
    <definedName name="SG_13_13">'[8]Planilha PROJETISTA'!#REF!</definedName>
    <definedName name="SG_13_14">'[8]Planilha PROJETISTA'!#REF!</definedName>
    <definedName name="SG_13_15">'[8]Planilha PROJETISTA'!#REF!</definedName>
    <definedName name="SG_13_16">'[8]Planilha PROJETISTA'!#REF!</definedName>
    <definedName name="SG_13_17">'[8]Planilha PROJETISTA'!#REF!</definedName>
    <definedName name="SG_13_18">'[8]Planilha PROJETISTA'!#REF!</definedName>
    <definedName name="SG_13_19">'[8]Planilha PROJETISTA'!#REF!</definedName>
    <definedName name="SG_13_20">'[8]Planilha PROJETISTA'!#REF!</definedName>
    <definedName name="SG_14_08">'[8]Planilha PROJETISTA'!#REF!</definedName>
    <definedName name="SG_14_09">'[8]Planilha PROJETISTA'!#REF!</definedName>
    <definedName name="SG_14_10">'[8]Planilha PROJETISTA'!#REF!</definedName>
    <definedName name="SG_14_11">'[8]Planilha PROJETISTA'!#REF!</definedName>
    <definedName name="SG_14_12">'[8]Planilha PROJETISTA'!#REF!</definedName>
    <definedName name="SG_14_13">'[8]Planilha PROJETISTA'!#REF!</definedName>
    <definedName name="SG_14_14">'[8]Planilha PROJETISTA'!#REF!</definedName>
    <definedName name="SG_14_15">'[8]Planilha PROJETISTA'!#REF!</definedName>
    <definedName name="SG_14_16">'[8]Planilha PROJETISTA'!#REF!</definedName>
    <definedName name="SG_14_17">'[8]Planilha PROJETISTA'!#REF!</definedName>
    <definedName name="SG_14_18">'[8]Planilha PROJETISTA'!#REF!</definedName>
    <definedName name="SG_14_19">'[8]Planilha PROJETISTA'!#REF!</definedName>
    <definedName name="SG_14_20">'[8]Planilha PROJETISTA'!#REF!</definedName>
    <definedName name="SINAPI">#REF!</definedName>
    <definedName name="tab" localSheetId="0">#REF!</definedName>
    <definedName name="tab" localSheetId="10">#REF!</definedName>
    <definedName name="tab" localSheetId="4">#REF!</definedName>
    <definedName name="tab" localSheetId="9">#REF!</definedName>
    <definedName name="tab" localSheetId="7">#REF!</definedName>
    <definedName name="tab" localSheetId="3">#REF!</definedName>
    <definedName name="tab" localSheetId="6">#REF!</definedName>
    <definedName name="tab" localSheetId="5">#REF!</definedName>
    <definedName name="tab" localSheetId="8">#REF!</definedName>
    <definedName name="tab" localSheetId="12">#REF!</definedName>
    <definedName name="tab" localSheetId="15">#REF!</definedName>
    <definedName name="tab" localSheetId="16">#REF!</definedName>
    <definedName name="tab">#REF!</definedName>
    <definedName name="TABREC">'[9]TABELA RECURSOS'!$A$1:$G$142</definedName>
    <definedName name="_xlnm.Print_Titles" localSheetId="1">'02-Orç. Geral'!$1:$12</definedName>
    <definedName name="_xlnm.Print_Titles" localSheetId="2">'03- Memoria'!$7:$13</definedName>
    <definedName name="_xlnm.Print_Titles" localSheetId="10">'03.1-1 RUA'!$5:$15</definedName>
    <definedName name="_xlnm.Print_Titles" localSheetId="4">'03.1-12 TRAVESSA'!$5:$15</definedName>
    <definedName name="_xlnm.Print_Titles" localSheetId="9">'03.1-8 travessa'!$5:$15</definedName>
    <definedName name="_xlnm.Print_Titles" localSheetId="7">'03.1-AL PEPETA'!$5:$15</definedName>
    <definedName name="_xlnm.Print_Titles" localSheetId="3">'03.1-rua do caju '!$5:$15</definedName>
    <definedName name="_xlnm.Print_Titles" localSheetId="6">'03.1-RUA DOS PESCADORES '!$5:$15</definedName>
    <definedName name="_xlnm.Print_Titles" localSheetId="5">'03.1-RUA PAULO RIBEIRO '!$5:$15</definedName>
    <definedName name="_xlnm.Print_Titles" localSheetId="8">'03.1-TV BECO'!$5:$15</definedName>
    <definedName name="_xlnm.Print_Titles" localSheetId="12">#REF!</definedName>
    <definedName name="_xlnm.Print_Titles" localSheetId="15">'07-COMPOSIÇÃO'!$1:$9</definedName>
    <definedName name="_xlnm.Print_Titles" localSheetId="16">#REF!</definedName>
    <definedName name="_xlnm.Print_Titles">#REF!</definedName>
    <definedName name="toatal4" localSheetId="0">#REF!</definedName>
    <definedName name="toatal4" localSheetId="10">#REF!</definedName>
    <definedName name="toatal4" localSheetId="4">#REF!</definedName>
    <definedName name="toatal4" localSheetId="9">#REF!</definedName>
    <definedName name="toatal4" localSheetId="7">#REF!</definedName>
    <definedName name="toatal4" localSheetId="3">#REF!</definedName>
    <definedName name="toatal4" localSheetId="6">#REF!</definedName>
    <definedName name="toatal4" localSheetId="5">#REF!</definedName>
    <definedName name="toatal4" localSheetId="8">#REF!</definedName>
    <definedName name="toatal4" localSheetId="12">#REF!</definedName>
    <definedName name="toatal4" localSheetId="15">#REF!</definedName>
    <definedName name="toatal4" localSheetId="16">#REF!</definedName>
    <definedName name="toatal4">#REF!</definedName>
    <definedName name="TOCANTINÓPOLIS" localSheetId="0">#REF!</definedName>
    <definedName name="TOCANTINÓPOLIS" localSheetId="10">#REF!</definedName>
    <definedName name="TOCANTINÓPOLIS" localSheetId="4">#REF!</definedName>
    <definedName name="TOCANTINÓPOLIS" localSheetId="9">#REF!</definedName>
    <definedName name="TOCANTINÓPOLIS" localSheetId="7">#REF!</definedName>
    <definedName name="TOCANTINÓPOLIS" localSheetId="3">#REF!</definedName>
    <definedName name="TOCANTINÓPOLIS" localSheetId="6">#REF!</definedName>
    <definedName name="TOCANTINÓPOLIS" localSheetId="5">#REF!</definedName>
    <definedName name="TOCANTINÓPOLIS" localSheetId="8">#REF!</definedName>
    <definedName name="TOCANTINÓPOLIS" localSheetId="12">#REF!</definedName>
    <definedName name="TOCANTINÓPOLIS" localSheetId="15">#REF!</definedName>
    <definedName name="TOCANTINÓPOLIS" localSheetId="16">#REF!</definedName>
    <definedName name="TOCANTINÓPOLIS">#REF!</definedName>
    <definedName name="TOT" localSheetId="0">'[1]Bm 8'!#REF!</definedName>
    <definedName name="TOT" localSheetId="10">'[1]Bm 8'!#REF!</definedName>
    <definedName name="TOT" localSheetId="4">'[1]Bm 8'!#REF!</definedName>
    <definedName name="TOT" localSheetId="9">'[1]Bm 8'!#REF!</definedName>
    <definedName name="TOT" localSheetId="7">'[1]Bm 8'!#REF!</definedName>
    <definedName name="TOT" localSheetId="3">'[1]Bm 8'!#REF!</definedName>
    <definedName name="TOT" localSheetId="6">'[1]Bm 8'!#REF!</definedName>
    <definedName name="TOT" localSheetId="5">'[1]Bm 8'!#REF!</definedName>
    <definedName name="TOT" localSheetId="8">'[1]Bm 8'!#REF!</definedName>
    <definedName name="TOT" localSheetId="12">'[1]Bm 8'!#REF!</definedName>
    <definedName name="TOT" localSheetId="15">'[1]Bm 8'!#REF!</definedName>
    <definedName name="TOT" localSheetId="16">'[1]Bm 8'!#REF!</definedName>
    <definedName name="TOT">'[1]Bm 8'!#REF!</definedName>
    <definedName name="total" localSheetId="0">#REF!</definedName>
    <definedName name="total" localSheetId="10">#REF!</definedName>
    <definedName name="total" localSheetId="4">#REF!</definedName>
    <definedName name="total" localSheetId="9">#REF!</definedName>
    <definedName name="total" localSheetId="7">#REF!</definedName>
    <definedName name="total" localSheetId="3">#REF!</definedName>
    <definedName name="total" localSheetId="6">#REF!</definedName>
    <definedName name="total" localSheetId="5">#REF!</definedName>
    <definedName name="total" localSheetId="8">#REF!</definedName>
    <definedName name="total" localSheetId="12">#REF!</definedName>
    <definedName name="total" localSheetId="15">#REF!</definedName>
    <definedName name="total" localSheetId="16">#REF!</definedName>
    <definedName name="total">#REF!</definedName>
    <definedName name="TOTAL_RESUMO">#REF!</definedName>
    <definedName name="total2" localSheetId="0">#REF!</definedName>
    <definedName name="total2" localSheetId="10">#REF!</definedName>
    <definedName name="total2" localSheetId="4">#REF!</definedName>
    <definedName name="total2" localSheetId="9">#REF!</definedName>
    <definedName name="total2" localSheetId="7">#REF!</definedName>
    <definedName name="total2" localSheetId="3">#REF!</definedName>
    <definedName name="total2" localSheetId="6">#REF!</definedName>
    <definedName name="total2" localSheetId="5">#REF!</definedName>
    <definedName name="total2" localSheetId="8">#REF!</definedName>
    <definedName name="total2" localSheetId="12">#REF!</definedName>
    <definedName name="total2" localSheetId="15">#REF!</definedName>
    <definedName name="total2" localSheetId="16">#REF!</definedName>
    <definedName name="total2">#REF!</definedName>
    <definedName name="total3" localSheetId="0">#REF!</definedName>
    <definedName name="total3" localSheetId="10">#REF!</definedName>
    <definedName name="total3" localSheetId="4">#REF!</definedName>
    <definedName name="total3" localSheetId="9">#REF!</definedName>
    <definedName name="total3" localSheetId="7">#REF!</definedName>
    <definedName name="total3" localSheetId="3">#REF!</definedName>
    <definedName name="total3" localSheetId="6">#REF!</definedName>
    <definedName name="total3" localSheetId="5">#REF!</definedName>
    <definedName name="total3" localSheetId="8">#REF!</definedName>
    <definedName name="total3" localSheetId="12">#REF!</definedName>
    <definedName name="total3" localSheetId="15">#REF!</definedName>
    <definedName name="total3" localSheetId="16">#REF!</definedName>
    <definedName name="total3">#REF!</definedName>
    <definedName name="total4" localSheetId="0">#REF!</definedName>
    <definedName name="total4" localSheetId="10">#REF!</definedName>
    <definedName name="total4" localSheetId="4">#REF!</definedName>
    <definedName name="total4" localSheetId="9">#REF!</definedName>
    <definedName name="total4" localSheetId="7">#REF!</definedName>
    <definedName name="total4" localSheetId="3">#REF!</definedName>
    <definedName name="total4" localSheetId="6">#REF!</definedName>
    <definedName name="total4" localSheetId="5">#REF!</definedName>
    <definedName name="total4" localSheetId="8">#REF!</definedName>
    <definedName name="total4" localSheetId="12">#REF!</definedName>
    <definedName name="total4" localSheetId="15">#REF!</definedName>
    <definedName name="total4" localSheetId="16">#REF!</definedName>
    <definedName name="total4">#REF!</definedName>
    <definedName name="TR" localSheetId="0">#REF!</definedName>
    <definedName name="TR" localSheetId="10">#REF!</definedName>
    <definedName name="TR" localSheetId="4">#REF!</definedName>
    <definedName name="TR" localSheetId="9">#REF!</definedName>
    <definedName name="TR" localSheetId="7">#REF!</definedName>
    <definedName name="TR" localSheetId="3">#REF!</definedName>
    <definedName name="TR" localSheetId="6">#REF!</definedName>
    <definedName name="TR" localSheetId="5">#REF!</definedName>
    <definedName name="TR" localSheetId="8">#REF!</definedName>
    <definedName name="TR" localSheetId="12">#REF!</definedName>
    <definedName name="TR" localSheetId="15">#REF!</definedName>
    <definedName name="TR" localSheetId="16">#REF!</definedName>
    <definedName name="TR">#REF!</definedName>
    <definedName name="Valores" localSheetId="0">#REF!</definedName>
    <definedName name="Valores" localSheetId="10">#REF!</definedName>
    <definedName name="Valores" localSheetId="4">#REF!</definedName>
    <definedName name="Valores" localSheetId="9">#REF!</definedName>
    <definedName name="Valores" localSheetId="7">#REF!</definedName>
    <definedName name="Valores" localSheetId="3">#REF!</definedName>
    <definedName name="Valores" localSheetId="6">#REF!</definedName>
    <definedName name="Valores" localSheetId="5">#REF!</definedName>
    <definedName name="Valores" localSheetId="8">#REF!</definedName>
    <definedName name="Valores" localSheetId="12">#REF!</definedName>
    <definedName name="Valores" localSheetId="15">#REF!</definedName>
    <definedName name="Valores" localSheetId="16">#REF!</definedName>
    <definedName name="Valores">#REF!</definedName>
    <definedName name="VALORES_VALORES_Listar" localSheetId="0">#REF!</definedName>
    <definedName name="VALORES_VALORES_Listar" localSheetId="10">#REF!</definedName>
    <definedName name="VALORES_VALORES_Listar" localSheetId="4">#REF!</definedName>
    <definedName name="VALORES_VALORES_Listar" localSheetId="9">#REF!</definedName>
    <definedName name="VALORES_VALORES_Listar" localSheetId="7">#REF!</definedName>
    <definedName name="VALORES_VALORES_Listar" localSheetId="3">#REF!</definedName>
    <definedName name="VALORES_VALORES_Listar" localSheetId="6">#REF!</definedName>
    <definedName name="VALORES_VALORES_Listar" localSheetId="5">#REF!</definedName>
    <definedName name="VALORES_VALORES_Listar" localSheetId="8">#REF!</definedName>
    <definedName name="VALORES_VALORES_Listar" localSheetId="12">#REF!</definedName>
    <definedName name="VALORES_VALORES_Listar" localSheetId="15">#REF!</definedName>
    <definedName name="VALORES_VALORES_Listar" localSheetId="16">#REF!</definedName>
    <definedName name="VALORES_VALORES_Listar">#REF!</definedName>
    <definedName name="VIGASBALDRAMES">'[10]001-VIG_FUND-AGO2000'!$B$13:$IV$8135</definedName>
    <definedName name="Volume" localSheetId="0">#REF!</definedName>
    <definedName name="Volume" localSheetId="10">#REF!</definedName>
    <definedName name="Volume" localSheetId="4">#REF!</definedName>
    <definedName name="Volume" localSheetId="9">#REF!</definedName>
    <definedName name="Volume" localSheetId="7">#REF!</definedName>
    <definedName name="Volume" localSheetId="3">#REF!</definedName>
    <definedName name="Volume" localSheetId="6">#REF!</definedName>
    <definedName name="Volume" localSheetId="5">#REF!</definedName>
    <definedName name="Volume" localSheetId="8">#REF!</definedName>
    <definedName name="Volume" localSheetId="12">#REF!</definedName>
    <definedName name="Volume" localSheetId="15">#REF!</definedName>
    <definedName name="Volume" localSheetId="16">#REF!</definedName>
    <definedName name="Volume">#REF!</definedName>
    <definedName name="Wal" localSheetId="0">#REF!</definedName>
    <definedName name="Wal" localSheetId="10">#REF!</definedName>
    <definedName name="Wal" localSheetId="4">#REF!</definedName>
    <definedName name="Wal" localSheetId="9">#REF!</definedName>
    <definedName name="Wal" localSheetId="7">#REF!</definedName>
    <definedName name="Wal" localSheetId="3">#REF!</definedName>
    <definedName name="Wal" localSheetId="6">#REF!</definedName>
    <definedName name="Wal" localSheetId="5">#REF!</definedName>
    <definedName name="Wal" localSheetId="8">#REF!</definedName>
    <definedName name="Wal" localSheetId="12">#REF!</definedName>
    <definedName name="Wal" localSheetId="16">#REF!</definedName>
    <definedName name="Wal">#REF!</definedName>
    <definedName name="walt4" localSheetId="0">#REF!</definedName>
    <definedName name="walt4" localSheetId="10">#REF!</definedName>
    <definedName name="walt4" localSheetId="4">#REF!</definedName>
    <definedName name="walt4" localSheetId="9">#REF!</definedName>
    <definedName name="walt4" localSheetId="7">#REF!</definedName>
    <definedName name="walt4" localSheetId="3">#REF!</definedName>
    <definedName name="walt4" localSheetId="6">#REF!</definedName>
    <definedName name="walt4" localSheetId="5">#REF!</definedName>
    <definedName name="walt4" localSheetId="8">#REF!</definedName>
    <definedName name="walt4" localSheetId="12">#REF!</definedName>
    <definedName name="walt4" localSheetId="16">#REF!</definedName>
    <definedName name="walt4">#REF!</definedName>
    <definedName name="wrn.Orçamento." localSheetId="16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xcvxf" localSheetId="0">'[1]Bm 8'!#REF!</definedName>
    <definedName name="xcvxf" localSheetId="10">'[1]Bm 8'!#REF!</definedName>
    <definedName name="xcvxf" localSheetId="4">'[1]Bm 8'!#REF!</definedName>
    <definedName name="xcvxf" localSheetId="9">'[1]Bm 8'!#REF!</definedName>
    <definedName name="xcvxf" localSheetId="7">'[1]Bm 8'!#REF!</definedName>
    <definedName name="xcvxf" localSheetId="3">'[1]Bm 8'!#REF!</definedName>
    <definedName name="xcvxf" localSheetId="6">'[1]Bm 8'!#REF!</definedName>
    <definedName name="xcvxf" localSheetId="5">'[1]Bm 8'!#REF!</definedName>
    <definedName name="xcvxf" localSheetId="8">'[1]Bm 8'!#REF!</definedName>
    <definedName name="xcvxf" localSheetId="12">'[1]Bm 8'!#REF!</definedName>
    <definedName name="xcvxf">'[1]Bm 8'!#REF!</definedName>
  </definedNames>
  <calcPr calcId="181029"/>
</workbook>
</file>

<file path=xl/calcChain.xml><?xml version="1.0" encoding="utf-8"?>
<calcChain xmlns="http://schemas.openxmlformats.org/spreadsheetml/2006/main">
  <c r="G40" i="27" l="1"/>
  <c r="G39" i="27"/>
  <c r="G38" i="27"/>
  <c r="G37" i="27"/>
  <c r="B13" i="26" l="1"/>
  <c r="B11" i="42"/>
  <c r="A11" i="42"/>
  <c r="B104" i="26"/>
  <c r="B22" i="16"/>
  <c r="B109" i="26"/>
  <c r="B113" i="26"/>
  <c r="C18" i="26" l="1"/>
  <c r="C162" i="26" l="1"/>
  <c r="C106" i="26"/>
  <c r="A6" i="26"/>
  <c r="A4" i="19" s="1"/>
  <c r="A4" i="53" s="1"/>
  <c r="A5" i="26"/>
  <c r="A3" i="19" s="1"/>
  <c r="A3" i="53" s="1"/>
  <c r="C30" i="56" l="1"/>
  <c r="C30" i="26" l="1"/>
  <c r="G62" i="27"/>
  <c r="G59" i="27"/>
  <c r="G58" i="27"/>
  <c r="G57" i="27"/>
  <c r="G56" i="27"/>
  <c r="G55" i="27"/>
  <c r="G54" i="27"/>
  <c r="G50" i="27"/>
  <c r="G49" i="27"/>
  <c r="G48" i="27"/>
  <c r="G47" i="27"/>
  <c r="G46" i="27"/>
  <c r="G45" i="27"/>
  <c r="G32" i="27"/>
  <c r="G28" i="27"/>
  <c r="G27" i="27"/>
  <c r="G26" i="27"/>
  <c r="G25" i="27"/>
  <c r="G24" i="27"/>
  <c r="G23" i="27"/>
  <c r="G19" i="27"/>
  <c r="G18" i="27"/>
  <c r="G15" i="27"/>
  <c r="G14" i="27"/>
  <c r="C31" i="56"/>
  <c r="F62" i="40"/>
  <c r="H62" i="40" s="1"/>
  <c r="F61" i="40"/>
  <c r="H61" i="40" s="1"/>
  <c r="F60" i="40"/>
  <c r="H60" i="40" s="1"/>
  <c r="F59" i="40"/>
  <c r="H59" i="40" s="1"/>
  <c r="H54" i="40"/>
  <c r="H55" i="40"/>
  <c r="H56" i="40"/>
  <c r="H57" i="40"/>
  <c r="H53" i="40"/>
  <c r="F58" i="40"/>
  <c r="H58" i="40" s="1"/>
  <c r="B134" i="26"/>
  <c r="H63" i="40" l="1"/>
  <c r="J25" i="16"/>
  <c r="J28" i="16"/>
  <c r="B34" i="16"/>
  <c r="B31" i="16"/>
  <c r="J34" i="16" l="1"/>
  <c r="J31" i="16"/>
  <c r="J22" i="16"/>
  <c r="J19" i="16"/>
  <c r="J13" i="16"/>
  <c r="E43" i="53"/>
  <c r="D43" i="53"/>
  <c r="E35" i="53"/>
  <c r="D35" i="53"/>
  <c r="D22" i="53"/>
  <c r="E21" i="53"/>
  <c r="E20" i="53"/>
  <c r="E19" i="53"/>
  <c r="E18" i="53"/>
  <c r="E17" i="53"/>
  <c r="E16" i="53"/>
  <c r="E15" i="53"/>
  <c r="E14" i="53"/>
  <c r="J16" i="16" l="1"/>
  <c r="E22" i="53"/>
  <c r="E46" i="53" s="1"/>
  <c r="E48" i="53" s="1"/>
  <c r="E51" i="53" s="1"/>
  <c r="D46" i="53"/>
  <c r="D48" i="53" s="1"/>
  <c r="D51" i="53" s="1"/>
  <c r="H83" i="40"/>
  <c r="L58" i="27"/>
  <c r="L47" i="27"/>
  <c r="L15" i="27"/>
  <c r="L14" i="27"/>
  <c r="K30" i="56"/>
  <c r="C33" i="56"/>
  <c r="K23" i="56"/>
  <c r="K22" i="56"/>
  <c r="K21" i="56"/>
  <c r="K20" i="56"/>
  <c r="F19" i="56"/>
  <c r="K19" i="56" s="1"/>
  <c r="K18" i="56"/>
  <c r="K17" i="56"/>
  <c r="K16" i="56"/>
  <c r="K15" i="56"/>
  <c r="K14" i="56"/>
  <c r="K13" i="56"/>
  <c r="H57" i="27"/>
  <c r="C127" i="26"/>
  <c r="C135" i="26" s="1"/>
  <c r="B11" i="26"/>
  <c r="B12" i="26"/>
  <c r="B60" i="26"/>
  <c r="B67" i="26"/>
  <c r="B85" i="26"/>
  <c r="B89" i="26"/>
  <c r="B97" i="26"/>
  <c r="B133" i="26"/>
  <c r="C61" i="26"/>
  <c r="C64" i="26" s="1"/>
  <c r="C65" i="26" s="1"/>
  <c r="C68" i="26"/>
  <c r="C71" i="26" s="1"/>
  <c r="C72" i="26" s="1"/>
  <c r="E54" i="19"/>
  <c r="C163" i="26"/>
  <c r="D55" i="27" s="1"/>
  <c r="C91" i="26"/>
  <c r="G22" i="27"/>
  <c r="B16" i="16"/>
  <c r="C15" i="42"/>
  <c r="C14" i="19"/>
  <c r="D24" i="42"/>
  <c r="E15" i="26"/>
  <c r="D50" i="52"/>
  <c r="D50" i="50"/>
  <c r="C50" i="50"/>
  <c r="D50" i="49"/>
  <c r="C50" i="49"/>
  <c r="C49" i="49"/>
  <c r="D50" i="48"/>
  <c r="C50" i="48"/>
  <c r="C49" i="48"/>
  <c r="D50" i="47"/>
  <c r="C50" i="47"/>
  <c r="C49" i="47"/>
  <c r="D50" i="46"/>
  <c r="C50" i="46"/>
  <c r="C49" i="46"/>
  <c r="D50" i="45"/>
  <c r="C50" i="45"/>
  <c r="C49" i="45"/>
  <c r="D50" i="41"/>
  <c r="C50" i="41"/>
  <c r="C49" i="41"/>
  <c r="D54" i="52"/>
  <c r="D54" i="50"/>
  <c r="C54" i="50"/>
  <c r="D54" i="49"/>
  <c r="C54" i="49"/>
  <c r="C53" i="49"/>
  <c r="D54" i="48"/>
  <c r="C54" i="48"/>
  <c r="C53" i="48"/>
  <c r="D54" i="47"/>
  <c r="C54" i="47"/>
  <c r="C53" i="47"/>
  <c r="D54" i="46"/>
  <c r="C54" i="46"/>
  <c r="C53" i="46"/>
  <c r="D54" i="45"/>
  <c r="C54" i="45"/>
  <c r="C53" i="45"/>
  <c r="D54" i="41"/>
  <c r="C54" i="41"/>
  <c r="C53" i="41"/>
  <c r="C18" i="52"/>
  <c r="C49" i="52" s="1"/>
  <c r="C119" i="52"/>
  <c r="C120" i="52" s="1"/>
  <c r="C113" i="52"/>
  <c r="C126" i="52" s="1"/>
  <c r="B90" i="52"/>
  <c r="C64" i="52"/>
  <c r="D58" i="52"/>
  <c r="D59" i="52" s="1"/>
  <c r="B56" i="52"/>
  <c r="B48" i="52"/>
  <c r="D46" i="52"/>
  <c r="D47" i="52" s="1"/>
  <c r="B44" i="52"/>
  <c r="C33" i="52"/>
  <c r="C30" i="52"/>
  <c r="B14" i="52"/>
  <c r="B13" i="52"/>
  <c r="C17" i="50"/>
  <c r="C49" i="50" s="1"/>
  <c r="C51" i="50" s="1"/>
  <c r="C115" i="50"/>
  <c r="C119" i="50" s="1"/>
  <c r="C120" i="50" s="1"/>
  <c r="C113" i="50"/>
  <c r="C126" i="50" s="1"/>
  <c r="B90" i="50"/>
  <c r="C85" i="50"/>
  <c r="C64" i="50"/>
  <c r="D58" i="50"/>
  <c r="D59" i="50" s="1"/>
  <c r="C58" i="50"/>
  <c r="B56" i="50"/>
  <c r="B48" i="50"/>
  <c r="D46" i="50"/>
  <c r="D47" i="50" s="1"/>
  <c r="C46" i="50"/>
  <c r="B44" i="50"/>
  <c r="C37" i="50"/>
  <c r="C33" i="50"/>
  <c r="C30" i="50"/>
  <c r="C22" i="50"/>
  <c r="C78" i="50" s="1"/>
  <c r="B14" i="50"/>
  <c r="B13" i="50"/>
  <c r="C115" i="49"/>
  <c r="C119" i="49" s="1"/>
  <c r="C120" i="49" s="1"/>
  <c r="C113" i="49"/>
  <c r="C126" i="49" s="1"/>
  <c r="B90" i="49"/>
  <c r="C85" i="49"/>
  <c r="C84" i="49"/>
  <c r="C77" i="49"/>
  <c r="C64" i="49"/>
  <c r="D58" i="49"/>
  <c r="D59" i="49" s="1"/>
  <c r="C58" i="49"/>
  <c r="C57" i="49"/>
  <c r="B56" i="49"/>
  <c r="B48" i="49"/>
  <c r="D46" i="49"/>
  <c r="D47" i="49" s="1"/>
  <c r="C46" i="49"/>
  <c r="C45" i="49"/>
  <c r="B44" i="49"/>
  <c r="C37" i="49"/>
  <c r="C36" i="49"/>
  <c r="C33" i="49"/>
  <c r="C30" i="49"/>
  <c r="C22" i="49"/>
  <c r="C78" i="49" s="1"/>
  <c r="B14" i="49"/>
  <c r="B13" i="49"/>
  <c r="C115" i="48"/>
  <c r="C119" i="48" s="1"/>
  <c r="C120" i="48" s="1"/>
  <c r="C113" i="48"/>
  <c r="C126" i="48" s="1"/>
  <c r="B90" i="48"/>
  <c r="C85" i="48"/>
  <c r="C84" i="48"/>
  <c r="C77" i="48"/>
  <c r="C64" i="48"/>
  <c r="D58" i="48"/>
  <c r="D59" i="48" s="1"/>
  <c r="C58" i="48"/>
  <c r="C57" i="48"/>
  <c r="B56" i="48"/>
  <c r="B48" i="48"/>
  <c r="D46" i="48"/>
  <c r="D47" i="48" s="1"/>
  <c r="C46" i="48"/>
  <c r="C45" i="48"/>
  <c r="B44" i="48"/>
  <c r="C37" i="48"/>
  <c r="C36" i="48"/>
  <c r="C33" i="48"/>
  <c r="C30" i="48"/>
  <c r="C22" i="48"/>
  <c r="C78" i="48" s="1"/>
  <c r="B14" i="48"/>
  <c r="B13" i="48"/>
  <c r="C115" i="47"/>
  <c r="C119" i="47" s="1"/>
  <c r="C120" i="47" s="1"/>
  <c r="C113" i="47"/>
  <c r="C126" i="47" s="1"/>
  <c r="B90" i="47"/>
  <c r="C85" i="47"/>
  <c r="C84" i="47"/>
  <c r="C77" i="47"/>
  <c r="C64" i="47"/>
  <c r="D58" i="47"/>
  <c r="D59" i="47" s="1"/>
  <c r="C58" i="47"/>
  <c r="C57" i="47"/>
  <c r="B56" i="47"/>
  <c r="B48" i="47"/>
  <c r="D46" i="47"/>
  <c r="D47" i="47" s="1"/>
  <c r="C46" i="47"/>
  <c r="C45" i="47"/>
  <c r="B44" i="47"/>
  <c r="C37" i="47"/>
  <c r="C36" i="47"/>
  <c r="C33" i="47"/>
  <c r="C30" i="47"/>
  <c r="C22" i="47"/>
  <c r="C78" i="47" s="1"/>
  <c r="B14" i="47"/>
  <c r="B13" i="47"/>
  <c r="C115" i="46"/>
  <c r="C119" i="46" s="1"/>
  <c r="C120" i="46" s="1"/>
  <c r="C113" i="46"/>
  <c r="C126" i="46" s="1"/>
  <c r="B90" i="46"/>
  <c r="C85" i="46"/>
  <c r="C84" i="46"/>
  <c r="C77" i="46"/>
  <c r="C64" i="46"/>
  <c r="D58" i="46"/>
  <c r="D59" i="46" s="1"/>
  <c r="C58" i="46"/>
  <c r="C57" i="46"/>
  <c r="B56" i="46"/>
  <c r="B48" i="46"/>
  <c r="D46" i="46"/>
  <c r="D47" i="46" s="1"/>
  <c r="C46" i="46"/>
  <c r="C45" i="46"/>
  <c r="B44" i="46"/>
  <c r="C37" i="46"/>
  <c r="C36" i="46"/>
  <c r="C33" i="46"/>
  <c r="C30" i="46"/>
  <c r="C22" i="46"/>
  <c r="C78" i="46" s="1"/>
  <c r="B14" i="46"/>
  <c r="B13" i="46"/>
  <c r="C115" i="45"/>
  <c r="C119" i="45" s="1"/>
  <c r="C120" i="45" s="1"/>
  <c r="C113" i="45"/>
  <c r="C126" i="45" s="1"/>
  <c r="B90" i="45"/>
  <c r="C85" i="45"/>
  <c r="C84" i="45"/>
  <c r="C77" i="45"/>
  <c r="C64" i="45"/>
  <c r="D58" i="45"/>
  <c r="D59" i="45" s="1"/>
  <c r="C58" i="45"/>
  <c r="C57" i="45"/>
  <c r="B56" i="45"/>
  <c r="B48" i="45"/>
  <c r="D46" i="45"/>
  <c r="D47" i="45" s="1"/>
  <c r="C46" i="45"/>
  <c r="C45" i="45"/>
  <c r="C47" i="45" s="1"/>
  <c r="B44" i="45"/>
  <c r="C37" i="45"/>
  <c r="C36" i="45"/>
  <c r="C33" i="45"/>
  <c r="C30" i="45"/>
  <c r="C22" i="45"/>
  <c r="C78" i="45" s="1"/>
  <c r="B14" i="45"/>
  <c r="B13" i="45"/>
  <c r="C115" i="41"/>
  <c r="C22" i="41"/>
  <c r="C78" i="41" s="1"/>
  <c r="C160" i="26"/>
  <c r="D54" i="27" s="1"/>
  <c r="C22" i="44"/>
  <c r="C23" i="44" s="1"/>
  <c r="C19" i="44"/>
  <c r="C16" i="44"/>
  <c r="H19" i="27"/>
  <c r="E16" i="43"/>
  <c r="B13" i="43"/>
  <c r="B12" i="43"/>
  <c r="L16" i="27"/>
  <c r="L21" i="27"/>
  <c r="L29" i="27"/>
  <c r="L30" i="27"/>
  <c r="L31" i="27"/>
  <c r="L35" i="27"/>
  <c r="L36" i="27"/>
  <c r="L42" i="27"/>
  <c r="L43" i="27"/>
  <c r="L44" i="27"/>
  <c r="L51" i="27"/>
  <c r="L52" i="27"/>
  <c r="L53" i="27"/>
  <c r="L60" i="27"/>
  <c r="L61" i="27"/>
  <c r="H32" i="40"/>
  <c r="H31" i="40"/>
  <c r="H30" i="40"/>
  <c r="H29" i="40"/>
  <c r="H28" i="40"/>
  <c r="F23" i="40"/>
  <c r="H23" i="40" s="1"/>
  <c r="H25" i="40" s="1"/>
  <c r="H16" i="40"/>
  <c r="H15" i="40"/>
  <c r="H97" i="40"/>
  <c r="H96" i="40"/>
  <c r="H95" i="40"/>
  <c r="H90" i="40"/>
  <c r="H92" i="40" s="1"/>
  <c r="H82" i="40"/>
  <c r="B10" i="42"/>
  <c r="B9" i="42"/>
  <c r="D58" i="41"/>
  <c r="D59" i="41" s="1"/>
  <c r="C58" i="41"/>
  <c r="C57" i="41"/>
  <c r="B56" i="41"/>
  <c r="B48" i="41"/>
  <c r="D46" i="41"/>
  <c r="D47" i="41" s="1"/>
  <c r="C46" i="41"/>
  <c r="C45" i="41"/>
  <c r="B44" i="41"/>
  <c r="C77" i="26"/>
  <c r="D99" i="26"/>
  <c r="D100" i="26" s="1"/>
  <c r="D95" i="26"/>
  <c r="D91" i="26"/>
  <c r="D87" i="26"/>
  <c r="D88" i="26" s="1"/>
  <c r="H69" i="40"/>
  <c r="H68" i="40"/>
  <c r="H67" i="40"/>
  <c r="H66" i="40"/>
  <c r="H46" i="40"/>
  <c r="H45" i="40"/>
  <c r="B42" i="40"/>
  <c r="L64" i="27"/>
  <c r="C85" i="41"/>
  <c r="C84" i="41"/>
  <c r="J30" i="27"/>
  <c r="J31" i="27"/>
  <c r="J36" i="27"/>
  <c r="J43" i="27"/>
  <c r="J44" i="27"/>
  <c r="J47" i="27"/>
  <c r="J52" i="27"/>
  <c r="J53" i="27"/>
  <c r="J58" i="27"/>
  <c r="J61" i="27"/>
  <c r="C119" i="41"/>
  <c r="C120" i="41" s="1"/>
  <c r="C116" i="41"/>
  <c r="C113" i="41"/>
  <c r="C126" i="41" s="1"/>
  <c r="B90" i="41"/>
  <c r="C77" i="41"/>
  <c r="C64" i="41"/>
  <c r="C37" i="41"/>
  <c r="C36" i="41"/>
  <c r="C33" i="41"/>
  <c r="C30" i="41"/>
  <c r="B14" i="41"/>
  <c r="B13" i="41"/>
  <c r="C51" i="41" l="1"/>
  <c r="C55" i="45"/>
  <c r="C128" i="26"/>
  <c r="C136" i="26" s="1"/>
  <c r="C95" i="26"/>
  <c r="C96" i="26" s="1"/>
  <c r="D27" i="27" s="1"/>
  <c r="C166" i="26"/>
  <c r="C167" i="26" s="1"/>
  <c r="C86" i="41"/>
  <c r="C89" i="41" s="1"/>
  <c r="C116" i="45"/>
  <c r="C47" i="48"/>
  <c r="C51" i="46"/>
  <c r="C38" i="41"/>
  <c r="C41" i="41" s="1"/>
  <c r="C42" i="41" s="1"/>
  <c r="C38" i="48"/>
  <c r="C41" i="48" s="1"/>
  <c r="C42" i="48" s="1"/>
  <c r="L54" i="27"/>
  <c r="C99" i="26"/>
  <c r="C137" i="26"/>
  <c r="C78" i="26"/>
  <c r="C87" i="26"/>
  <c r="C88" i="26" s="1"/>
  <c r="D25" i="27" s="1"/>
  <c r="C38" i="47"/>
  <c r="C41" i="47" s="1"/>
  <c r="C42" i="47" s="1"/>
  <c r="C59" i="47"/>
  <c r="C55" i="49"/>
  <c r="C47" i="41"/>
  <c r="C38" i="46"/>
  <c r="C41" i="46" s="1"/>
  <c r="C42" i="46" s="1"/>
  <c r="C59" i="46"/>
  <c r="H70" i="40"/>
  <c r="C51" i="48"/>
  <c r="C84" i="50"/>
  <c r="C86" i="50" s="1"/>
  <c r="C89" i="50" s="1"/>
  <c r="C90" i="50" s="1"/>
  <c r="C86" i="45"/>
  <c r="C89" i="45" s="1"/>
  <c r="C90" i="45" s="1"/>
  <c r="C38" i="49"/>
  <c r="C41" i="49" s="1"/>
  <c r="C42" i="49" s="1"/>
  <c r="C59" i="49"/>
  <c r="C77" i="50"/>
  <c r="C92" i="26"/>
  <c r="D26" i="27" s="1"/>
  <c r="C55" i="47"/>
  <c r="C45" i="50"/>
  <c r="C47" i="50" s="1"/>
  <c r="C86" i="48"/>
  <c r="C89" i="48" s="1"/>
  <c r="C90" i="48" s="1"/>
  <c r="C36" i="50"/>
  <c r="C38" i="50" s="1"/>
  <c r="C41" i="50" s="1"/>
  <c r="C42" i="50" s="1"/>
  <c r="C57" i="50"/>
  <c r="C59" i="50" s="1"/>
  <c r="C84" i="52"/>
  <c r="H99" i="40"/>
  <c r="H33" i="40"/>
  <c r="L30" i="56"/>
  <c r="M30" i="56" s="1"/>
  <c r="N30" i="56" s="1"/>
  <c r="C59" i="48"/>
  <c r="C47" i="49"/>
  <c r="C86" i="49"/>
  <c r="C89" i="49" s="1"/>
  <c r="C90" i="49" s="1"/>
  <c r="C55" i="41"/>
  <c r="C55" i="46"/>
  <c r="C55" i="48"/>
  <c r="C51" i="45"/>
  <c r="C51" i="47"/>
  <c r="C51" i="49"/>
  <c r="C59" i="41"/>
  <c r="H84" i="40"/>
  <c r="H87" i="40" s="1"/>
  <c r="H17" i="40"/>
  <c r="H20" i="40" s="1"/>
  <c r="C38" i="45"/>
  <c r="C41" i="45" s="1"/>
  <c r="C42" i="45" s="1"/>
  <c r="C59" i="45"/>
  <c r="C47" i="46"/>
  <c r="C86" i="46"/>
  <c r="C89" i="46" s="1"/>
  <c r="C90" i="46" s="1"/>
  <c r="C47" i="47"/>
  <c r="C86" i="47"/>
  <c r="C89" i="47" s="1"/>
  <c r="C90" i="47" s="1"/>
  <c r="C63" i="45"/>
  <c r="C65" i="45" s="1"/>
  <c r="C125" i="45" s="1"/>
  <c r="C71" i="45"/>
  <c r="C72" i="45" s="1"/>
  <c r="C22" i="52"/>
  <c r="C78" i="52" s="1"/>
  <c r="C19" i="52"/>
  <c r="C53" i="50"/>
  <c r="C55" i="50" s="1"/>
  <c r="C53" i="52"/>
  <c r="C36" i="52"/>
  <c r="C45" i="52"/>
  <c r="C57" i="52"/>
  <c r="C77" i="52"/>
  <c r="C79" i="52" s="1"/>
  <c r="C116" i="52"/>
  <c r="C79" i="50"/>
  <c r="C63" i="50"/>
  <c r="C65" i="50" s="1"/>
  <c r="C71" i="50"/>
  <c r="C72" i="50" s="1"/>
  <c r="C116" i="50"/>
  <c r="C79" i="49"/>
  <c r="C63" i="49"/>
  <c r="C65" i="49" s="1"/>
  <c r="C71" i="49"/>
  <c r="C72" i="49" s="1"/>
  <c r="C116" i="49"/>
  <c r="C79" i="48"/>
  <c r="C63" i="48"/>
  <c r="C65" i="48" s="1"/>
  <c r="C71" i="48"/>
  <c r="C72" i="48" s="1"/>
  <c r="C116" i="48"/>
  <c r="C79" i="47"/>
  <c r="C63" i="47"/>
  <c r="C65" i="47" s="1"/>
  <c r="C71" i="47"/>
  <c r="C72" i="47" s="1"/>
  <c r="C116" i="47"/>
  <c r="C79" i="46"/>
  <c r="C63" i="46"/>
  <c r="C65" i="46" s="1"/>
  <c r="C71" i="46"/>
  <c r="C72" i="46" s="1"/>
  <c r="C116" i="46"/>
  <c r="C79" i="45"/>
  <c r="H18" i="27"/>
  <c r="H20" i="27" s="1"/>
  <c r="D14" i="19" s="1"/>
  <c r="L55" i="27"/>
  <c r="D32" i="43"/>
  <c r="H47" i="40"/>
  <c r="H50" i="40" s="1"/>
  <c r="D30" i="42"/>
  <c r="C90" i="41"/>
  <c r="C79" i="41"/>
  <c r="C71" i="41"/>
  <c r="C72" i="41" s="1"/>
  <c r="C63" i="41"/>
  <c r="C65" i="41" s="1"/>
  <c r="M31" i="16"/>
  <c r="M28" i="16"/>
  <c r="M25" i="16"/>
  <c r="M22" i="16"/>
  <c r="M19" i="16"/>
  <c r="M13" i="16"/>
  <c r="C114" i="26"/>
  <c r="C58" i="26"/>
  <c r="C120" i="26"/>
  <c r="C107" i="26"/>
  <c r="C28" i="26"/>
  <c r="B9" i="19"/>
  <c r="B8" i="19"/>
  <c r="M34" i="16"/>
  <c r="B13" i="16"/>
  <c r="B28" i="16"/>
  <c r="B25" i="16"/>
  <c r="B19" i="16"/>
  <c r="AB55" i="16"/>
  <c r="AB54" i="16"/>
  <c r="C173" i="26"/>
  <c r="C100" i="26" l="1"/>
  <c r="D28" i="27" s="1"/>
  <c r="D56" i="27"/>
  <c r="L56" i="27" s="1"/>
  <c r="C124" i="45"/>
  <c r="C127" i="45" s="1"/>
  <c r="C94" i="45"/>
  <c r="C95" i="45" s="1"/>
  <c r="C97" i="45"/>
  <c r="C98" i="45" s="1"/>
  <c r="C131" i="45" s="1"/>
  <c r="C132" i="45" s="1"/>
  <c r="C101" i="45"/>
  <c r="C102" i="45" s="1"/>
  <c r="C67" i="45"/>
  <c r="C68" i="45" s="1"/>
  <c r="H72" i="40"/>
  <c r="H74" i="40" s="1"/>
  <c r="H76" i="40" s="1"/>
  <c r="C104" i="45"/>
  <c r="C105" i="45" s="1"/>
  <c r="C108" i="26"/>
  <c r="D32" i="27" s="1"/>
  <c r="C107" i="45"/>
  <c r="C108" i="45" s="1"/>
  <c r="H101" i="40"/>
  <c r="G33" i="27" s="1"/>
  <c r="H35" i="40"/>
  <c r="C81" i="45"/>
  <c r="C82" i="45" s="1"/>
  <c r="C71" i="52"/>
  <c r="C72" i="52" s="1"/>
  <c r="C63" i="52"/>
  <c r="C65" i="52" s="1"/>
  <c r="C104" i="52" s="1"/>
  <c r="C105" i="52" s="1"/>
  <c r="C16" i="16"/>
  <c r="D15" i="42"/>
  <c r="C50" i="52"/>
  <c r="C51" i="52" s="1"/>
  <c r="C54" i="52"/>
  <c r="C55" i="52" s="1"/>
  <c r="C85" i="52"/>
  <c r="C86" i="52" s="1"/>
  <c r="C89" i="52" s="1"/>
  <c r="C90" i="52" s="1"/>
  <c r="C58" i="52"/>
  <c r="C59" i="52" s="1"/>
  <c r="C46" i="52"/>
  <c r="C47" i="52" s="1"/>
  <c r="C37" i="52"/>
  <c r="C38" i="52" s="1"/>
  <c r="C41" i="52" s="1"/>
  <c r="C42" i="52" s="1"/>
  <c r="C81" i="52"/>
  <c r="C82" i="52" s="1"/>
  <c r="C125" i="52"/>
  <c r="C124" i="52"/>
  <c r="C97" i="52"/>
  <c r="C98" i="52" s="1"/>
  <c r="C131" i="52" s="1"/>
  <c r="C132" i="52" s="1"/>
  <c r="C67" i="52"/>
  <c r="C68" i="52" s="1"/>
  <c r="C125" i="50"/>
  <c r="C124" i="50"/>
  <c r="C107" i="50"/>
  <c r="C108" i="50" s="1"/>
  <c r="C104" i="50"/>
  <c r="C105" i="50" s="1"/>
  <c r="C101" i="50"/>
  <c r="C102" i="50" s="1"/>
  <c r="C97" i="50"/>
  <c r="C98" i="50" s="1"/>
  <c r="C131" i="50" s="1"/>
  <c r="C132" i="50" s="1"/>
  <c r="C94" i="50"/>
  <c r="C95" i="50" s="1"/>
  <c r="C67" i="50"/>
  <c r="C68" i="50" s="1"/>
  <c r="C81" i="50"/>
  <c r="C82" i="50" s="1"/>
  <c r="C125" i="49"/>
  <c r="C124" i="49"/>
  <c r="C107" i="49"/>
  <c r="C108" i="49" s="1"/>
  <c r="C104" i="49"/>
  <c r="C105" i="49" s="1"/>
  <c r="C101" i="49"/>
  <c r="C102" i="49" s="1"/>
  <c r="C97" i="49"/>
  <c r="C98" i="49" s="1"/>
  <c r="C131" i="49" s="1"/>
  <c r="C132" i="49" s="1"/>
  <c r="C94" i="49"/>
  <c r="C95" i="49" s="1"/>
  <c r="C67" i="49"/>
  <c r="C68" i="49" s="1"/>
  <c r="C81" i="49"/>
  <c r="C82" i="49" s="1"/>
  <c r="C125" i="48"/>
  <c r="C124" i="48"/>
  <c r="C107" i="48"/>
  <c r="C108" i="48" s="1"/>
  <c r="C104" i="48"/>
  <c r="C105" i="48" s="1"/>
  <c r="C101" i="48"/>
  <c r="C102" i="48" s="1"/>
  <c r="C97" i="48"/>
  <c r="C98" i="48" s="1"/>
  <c r="C131" i="48" s="1"/>
  <c r="C132" i="48" s="1"/>
  <c r="C94" i="48"/>
  <c r="C95" i="48" s="1"/>
  <c r="C67" i="48"/>
  <c r="C68" i="48" s="1"/>
  <c r="C81" i="48"/>
  <c r="C82" i="48" s="1"/>
  <c r="C125" i="47"/>
  <c r="C124" i="47"/>
  <c r="C107" i="47"/>
  <c r="C108" i="47" s="1"/>
  <c r="C104" i="47"/>
  <c r="C105" i="47" s="1"/>
  <c r="C101" i="47"/>
  <c r="C102" i="47" s="1"/>
  <c r="C97" i="47"/>
  <c r="C98" i="47" s="1"/>
  <c r="C131" i="47" s="1"/>
  <c r="C132" i="47" s="1"/>
  <c r="C94" i="47"/>
  <c r="C95" i="47" s="1"/>
  <c r="C67" i="47"/>
  <c r="C68" i="47" s="1"/>
  <c r="C81" i="47"/>
  <c r="C82" i="47" s="1"/>
  <c r="C125" i="46"/>
  <c r="C124" i="46"/>
  <c r="C107" i="46"/>
  <c r="C108" i="46" s="1"/>
  <c r="C104" i="46"/>
  <c r="C105" i="46" s="1"/>
  <c r="C101" i="46"/>
  <c r="C102" i="46" s="1"/>
  <c r="C97" i="46"/>
  <c r="C98" i="46" s="1"/>
  <c r="C131" i="46" s="1"/>
  <c r="C132" i="46" s="1"/>
  <c r="C94" i="46"/>
  <c r="C95" i="46" s="1"/>
  <c r="C67" i="46"/>
  <c r="C68" i="46" s="1"/>
  <c r="C81" i="46"/>
  <c r="C82" i="46" s="1"/>
  <c r="H37" i="40"/>
  <c r="H39" i="40" s="1"/>
  <c r="G34" i="27"/>
  <c r="C13" i="19"/>
  <c r="C17" i="43"/>
  <c r="C14" i="42"/>
  <c r="H15" i="27"/>
  <c r="J15" i="27" s="1"/>
  <c r="C124" i="41"/>
  <c r="C107" i="41"/>
  <c r="C108" i="41" s="1"/>
  <c r="C104" i="41"/>
  <c r="C105" i="41" s="1"/>
  <c r="C101" i="41"/>
  <c r="C102" i="41" s="1"/>
  <c r="C97" i="41"/>
  <c r="C98" i="41" s="1"/>
  <c r="C131" i="41" s="1"/>
  <c r="C132" i="41" s="1"/>
  <c r="C94" i="41"/>
  <c r="C95" i="41" s="1"/>
  <c r="C125" i="41"/>
  <c r="C67" i="41"/>
  <c r="C68" i="41" s="1"/>
  <c r="C81" i="41"/>
  <c r="C82" i="41" s="1"/>
  <c r="C79" i="26"/>
  <c r="C129" i="26"/>
  <c r="C132" i="26" s="1"/>
  <c r="C121" i="26"/>
  <c r="C122" i="26" s="1"/>
  <c r="H14" i="27"/>
  <c r="J14" i="27" s="1"/>
  <c r="H55" i="27"/>
  <c r="J55" i="27" s="1"/>
  <c r="C115" i="26"/>
  <c r="D34" i="27" s="1"/>
  <c r="H54" i="27"/>
  <c r="C101" i="52" l="1"/>
  <c r="C102" i="52" s="1"/>
  <c r="H103" i="40"/>
  <c r="H105" i="40" s="1"/>
  <c r="C133" i="26"/>
  <c r="D41" i="27"/>
  <c r="H56" i="27"/>
  <c r="J56" i="27" s="1"/>
  <c r="C127" i="52"/>
  <c r="F41" i="27"/>
  <c r="G41" i="27" s="1"/>
  <c r="L34" i="27"/>
  <c r="D38" i="27"/>
  <c r="L22" i="27"/>
  <c r="L26" i="27"/>
  <c r="H26" i="27"/>
  <c r="C154" i="26"/>
  <c r="C172" i="26"/>
  <c r="C144" i="26"/>
  <c r="C145" i="26" s="1"/>
  <c r="C171" i="26"/>
  <c r="H32" i="27"/>
  <c r="J32" i="27" s="1"/>
  <c r="C94" i="52"/>
  <c r="C95" i="52" s="1"/>
  <c r="C107" i="52"/>
  <c r="C108" i="52" s="1"/>
  <c r="H17" i="16"/>
  <c r="G17" i="16"/>
  <c r="F17" i="16"/>
  <c r="D17" i="16"/>
  <c r="I17" i="16"/>
  <c r="E17" i="16"/>
  <c r="L25" i="27"/>
  <c r="H25" i="27"/>
  <c r="H27" i="27"/>
  <c r="L27" i="27"/>
  <c r="L28" i="27"/>
  <c r="H28" i="27"/>
  <c r="E14" i="19"/>
  <c r="F14" i="19" s="1"/>
  <c r="H16" i="27"/>
  <c r="J54" i="27"/>
  <c r="C127" i="46"/>
  <c r="C127" i="47"/>
  <c r="C127" i="48"/>
  <c r="C127" i="49"/>
  <c r="C127" i="50"/>
  <c r="C148" i="26"/>
  <c r="C149" i="26" s="1"/>
  <c r="C110" i="26"/>
  <c r="C111" i="26" s="1"/>
  <c r="C141" i="26"/>
  <c r="C142" i="26" s="1"/>
  <c r="D45" i="27" s="1"/>
  <c r="C124" i="26"/>
  <c r="C125" i="26" s="1"/>
  <c r="C127" i="41"/>
  <c r="C151" i="26"/>
  <c r="C152" i="26" s="1"/>
  <c r="C83" i="26"/>
  <c r="C155" i="26" l="1"/>
  <c r="H50" i="27"/>
  <c r="J50" i="27" s="1"/>
  <c r="C178" i="26"/>
  <c r="C179" i="26" s="1"/>
  <c r="L62" i="27" s="1"/>
  <c r="D46" i="27"/>
  <c r="L46" i="27" s="1"/>
  <c r="C13" i="16"/>
  <c r="E14" i="16" s="1"/>
  <c r="D13" i="19"/>
  <c r="C174" i="26"/>
  <c r="D59" i="27" s="1"/>
  <c r="L59" i="27" s="1"/>
  <c r="J17" i="16"/>
  <c r="L37" i="27"/>
  <c r="L23" i="27"/>
  <c r="H37" i="27"/>
  <c r="J37" i="27" s="1"/>
  <c r="L45" i="27"/>
  <c r="D17" i="43"/>
  <c r="E17" i="43" s="1"/>
  <c r="F17" i="43" s="1"/>
  <c r="L49" i="27"/>
  <c r="L32" i="27"/>
  <c r="D14" i="42"/>
  <c r="L38" i="27"/>
  <c r="L40" i="27"/>
  <c r="L41" i="27"/>
  <c r="L39" i="27"/>
  <c r="L48" i="27"/>
  <c r="H40" i="27"/>
  <c r="J40" i="27" s="1"/>
  <c r="H38" i="27"/>
  <c r="J38" i="27" s="1"/>
  <c r="H39" i="27"/>
  <c r="J39" i="27" s="1"/>
  <c r="H22" i="27"/>
  <c r="H34" i="27"/>
  <c r="D14" i="16" l="1"/>
  <c r="J14" i="16" s="1"/>
  <c r="D24" i="27"/>
  <c r="L24" i="27" s="1"/>
  <c r="H46" i="27"/>
  <c r="J46" i="27" s="1"/>
  <c r="L50" i="27"/>
  <c r="H62" i="27"/>
  <c r="J62" i="27" s="1"/>
  <c r="L33" i="27"/>
  <c r="H33" i="27"/>
  <c r="J33" i="27" s="1"/>
  <c r="H59" i="27"/>
  <c r="H60" i="27" s="1"/>
  <c r="H48" i="27"/>
  <c r="J48" i="27" s="1"/>
  <c r="H49" i="27"/>
  <c r="J49" i="27" s="1"/>
  <c r="H45" i="27"/>
  <c r="J45" i="27" s="1"/>
  <c r="J22" i="27"/>
  <c r="H63" i="27"/>
  <c r="D20" i="19" s="1"/>
  <c r="J34" i="27"/>
  <c r="H41" i="27"/>
  <c r="I39" i="27" s="1"/>
  <c r="I40" i="27" s="1"/>
  <c r="H23" i="27"/>
  <c r="J23" i="27" s="1"/>
  <c r="H24" i="27" l="1"/>
  <c r="J24" i="27" s="1"/>
  <c r="C31" i="16"/>
  <c r="D19" i="19"/>
  <c r="L63" i="27"/>
  <c r="H35" i="27"/>
  <c r="J59" i="27"/>
  <c r="D22" i="43"/>
  <c r="E22" i="43" s="1"/>
  <c r="F22" i="43" s="1"/>
  <c r="H51" i="27"/>
  <c r="J60" i="27"/>
  <c r="D20" i="42"/>
  <c r="H29" i="27"/>
  <c r="C34" i="16"/>
  <c r="F35" i="16" s="1"/>
  <c r="J63" i="27"/>
  <c r="H42" i="27"/>
  <c r="J41" i="27"/>
  <c r="I32" i="16" l="1"/>
  <c r="F32" i="16"/>
  <c r="C22" i="16"/>
  <c r="F23" i="16" s="1"/>
  <c r="D16" i="19"/>
  <c r="C28" i="16"/>
  <c r="H29" i="16" s="1"/>
  <c r="D18" i="19"/>
  <c r="C25" i="16"/>
  <c r="D26" i="16" s="1"/>
  <c r="D17" i="19"/>
  <c r="J29" i="27"/>
  <c r="D15" i="19"/>
  <c r="J35" i="27"/>
  <c r="E19" i="19"/>
  <c r="F19" i="19" s="1"/>
  <c r="J51" i="27"/>
  <c r="H64" i="27"/>
  <c r="J35" i="16"/>
  <c r="D21" i="42"/>
  <c r="D23" i="43"/>
  <c r="E23" i="43" s="1"/>
  <c r="F23" i="43" s="1"/>
  <c r="J42" i="27"/>
  <c r="C19" i="16"/>
  <c r="D21" i="19" l="1"/>
  <c r="E40" i="19" s="1"/>
  <c r="H69" i="27"/>
  <c r="H70" i="27" s="1"/>
  <c r="J32" i="16"/>
  <c r="E26" i="16"/>
  <c r="D19" i="43"/>
  <c r="E19" i="43" s="1"/>
  <c r="F19" i="43" s="1"/>
  <c r="D23" i="16"/>
  <c r="D37" i="16" s="1"/>
  <c r="F26" i="16"/>
  <c r="F37" i="16" s="1"/>
  <c r="D17" i="42"/>
  <c r="E23" i="16"/>
  <c r="I29" i="16"/>
  <c r="F29" i="16"/>
  <c r="D21" i="43"/>
  <c r="E21" i="43" s="1"/>
  <c r="F21" i="43" s="1"/>
  <c r="G29" i="16"/>
  <c r="D19" i="42"/>
  <c r="D24" i="19"/>
  <c r="E20" i="16"/>
  <c r="D20" i="16"/>
  <c r="F20" i="16"/>
  <c r="I20" i="27"/>
  <c r="E16" i="19"/>
  <c r="F16" i="19" s="1"/>
  <c r="E18" i="19"/>
  <c r="F18" i="19" s="1"/>
  <c r="E20" i="19"/>
  <c r="F20" i="19" s="1"/>
  <c r="D16" i="42"/>
  <c r="D18" i="43"/>
  <c r="D18" i="42"/>
  <c r="D20" i="43"/>
  <c r="E20" i="43" s="1"/>
  <c r="F20" i="43" s="1"/>
  <c r="J64" i="27"/>
  <c r="C37" i="16"/>
  <c r="E48" i="19" l="1"/>
  <c r="E43" i="19"/>
  <c r="D41" i="19"/>
  <c r="E37" i="16"/>
  <c r="E39" i="16" s="1"/>
  <c r="F39" i="16"/>
  <c r="G39" i="16"/>
  <c r="J29" i="16"/>
  <c r="J26" i="16"/>
  <c r="J23" i="16"/>
  <c r="J20" i="16"/>
  <c r="D38" i="16"/>
  <c r="H39" i="16"/>
  <c r="I39" i="16"/>
  <c r="D22" i="42"/>
  <c r="F13" i="42" s="1"/>
  <c r="E13" i="42" s="1"/>
  <c r="E16" i="42" s="1"/>
  <c r="F16" i="42" s="1"/>
  <c r="E17" i="19"/>
  <c r="F17" i="19" s="1"/>
  <c r="E15" i="19"/>
  <c r="E18" i="43"/>
  <c r="D24" i="43"/>
  <c r="I49" i="27"/>
  <c r="C38" i="16"/>
  <c r="E38" i="16" l="1"/>
  <c r="F38" i="16" s="1"/>
  <c r="I38" i="16" s="1"/>
  <c r="J37" i="16"/>
  <c r="J39" i="16" s="1"/>
  <c r="F15" i="19"/>
  <c r="D39" i="16"/>
  <c r="D40" i="16" s="1"/>
  <c r="E40" i="16" s="1"/>
  <c r="F40" i="16" s="1"/>
  <c r="G40" i="16" s="1"/>
  <c r="H40" i="16" s="1"/>
  <c r="I40" i="16" s="1"/>
  <c r="E22" i="42"/>
  <c r="I23" i="42" s="1"/>
  <c r="D31" i="42"/>
  <c r="E25" i="42"/>
  <c r="D41" i="42"/>
  <c r="D26" i="42"/>
  <c r="E28" i="42"/>
  <c r="D45" i="19"/>
  <c r="D46" i="19" s="1"/>
  <c r="E17" i="42"/>
  <c r="F17" i="42" s="1"/>
  <c r="E18" i="42"/>
  <c r="F18" i="42" s="1"/>
  <c r="E20" i="42"/>
  <c r="F20" i="42" s="1"/>
  <c r="E14" i="42"/>
  <c r="F14" i="42" s="1"/>
  <c r="E21" i="42"/>
  <c r="F21" i="42" s="1"/>
  <c r="E19" i="42"/>
  <c r="F19" i="42" s="1"/>
  <c r="E30" i="43"/>
  <c r="E27" i="43"/>
  <c r="D28" i="43"/>
  <c r="D33" i="43"/>
  <c r="F18" i="43"/>
  <c r="E24" i="43"/>
  <c r="F31" i="43" s="1"/>
  <c r="M37" i="16"/>
  <c r="G22" i="42" l="1"/>
  <c r="G24" i="42" s="1"/>
  <c r="F28" i="42"/>
  <c r="E26" i="42"/>
  <c r="F29" i="42"/>
  <c r="F25" i="42"/>
  <c r="F30" i="43"/>
  <c r="E28" i="43"/>
  <c r="I25" i="43"/>
  <c r="F27" i="43"/>
  <c r="F24" i="43"/>
  <c r="G24" i="43" s="1"/>
  <c r="G26" i="43" s="1"/>
  <c r="E13" i="19" l="1"/>
  <c r="E21" i="19" s="1"/>
  <c r="E24" i="19" l="1"/>
  <c r="I22" i="19"/>
  <c r="F13" i="19"/>
  <c r="F44" i="19"/>
  <c r="E41" i="19"/>
  <c r="F24" i="19" l="1"/>
  <c r="F21" i="19"/>
  <c r="G21" i="19" s="1"/>
  <c r="G39" i="19" s="1"/>
  <c r="F43" i="19"/>
  <c r="F40" i="19"/>
  <c r="F12" i="19" l="1"/>
  <c r="H21" i="19"/>
  <c r="G19" i="19" l="1"/>
  <c r="G17" i="19"/>
  <c r="G13" i="19"/>
  <c r="G20" i="19"/>
  <c r="G16" i="19"/>
  <c r="G18" i="19"/>
  <c r="G14" i="19"/>
  <c r="G15" i="19"/>
</calcChain>
</file>

<file path=xl/sharedStrings.xml><?xml version="1.0" encoding="utf-8"?>
<sst xmlns="http://schemas.openxmlformats.org/spreadsheetml/2006/main" count="2307" uniqueCount="408">
  <si>
    <t>QUANT.</t>
  </si>
  <si>
    <t>UNID.</t>
  </si>
  <si>
    <t>ITEM</t>
  </si>
  <si>
    <t>1.1</t>
  </si>
  <si>
    <t>1.2</t>
  </si>
  <si>
    <t>2.1</t>
  </si>
  <si>
    <t>m²</t>
  </si>
  <si>
    <t>DESCRIÇÃO DOS SERVIÇOS</t>
  </si>
  <si>
    <t>3.1</t>
  </si>
  <si>
    <t>4.1</t>
  </si>
  <si>
    <t>m</t>
  </si>
  <si>
    <t>m³</t>
  </si>
  <si>
    <t>Sub Total</t>
  </si>
  <si>
    <t>GOVERNO DO ESTADO DO PARÁ</t>
  </si>
  <si>
    <t>DIRETORIA DE INVESTIMENTOS E PROJETOS - DIP</t>
  </si>
  <si>
    <t>SERVIÇOS PRELIMINARES</t>
  </si>
  <si>
    <t>MÊS 01</t>
  </si>
  <si>
    <t>MÊS 02</t>
  </si>
  <si>
    <t>TOTAL</t>
  </si>
  <si>
    <t>LIMPEZA FINAL</t>
  </si>
  <si>
    <t>OBRA :</t>
  </si>
  <si>
    <t>LOCAL:</t>
  </si>
  <si>
    <t>Limpeza final da obra</t>
  </si>
  <si>
    <t>total</t>
  </si>
  <si>
    <t>comprimento da via:</t>
  </si>
  <si>
    <t>1.0</t>
  </si>
  <si>
    <t>QUADRO DE COMPOSIÇÃO DE INVESTIMENTO - Q.C.I</t>
  </si>
  <si>
    <t>NATUREZA DOS SERVIÇOS</t>
  </si>
  <si>
    <t>CONCEDENTE</t>
  </si>
  <si>
    <t>METAS</t>
  </si>
  <si>
    <t>FASE</t>
  </si>
  <si>
    <t>SERVIÇOS</t>
  </si>
  <si>
    <t>TOTAL GERAL</t>
  </si>
  <si>
    <t>3.2</t>
  </si>
  <si>
    <t>UNIT.SINAPI (R$)</t>
  </si>
  <si>
    <t>CUSTO TOTAL C/ BDI (R$)</t>
  </si>
  <si>
    <t>und</t>
  </si>
  <si>
    <t>Locação topográfica da obra</t>
  </si>
  <si>
    <t>MOVIMENTO DE TERRA</t>
  </si>
  <si>
    <t>5.1</t>
  </si>
  <si>
    <t>6.1</t>
  </si>
  <si>
    <t>DADOS</t>
  </si>
  <si>
    <t>2.0</t>
  </si>
  <si>
    <t>REVESTIMENTO</t>
  </si>
  <si>
    <t>URBANISMO DO PASSEIO</t>
  </si>
  <si>
    <t>SINALIZAÇÃO VERTICAL</t>
  </si>
  <si>
    <t>Locação topográfica</t>
  </si>
  <si>
    <t>Barracão</t>
  </si>
  <si>
    <t>Placa de obra</t>
  </si>
  <si>
    <t>MEIO FIO C/ SARJETA</t>
  </si>
  <si>
    <t>6.2</t>
  </si>
  <si>
    <t>Aterro compactado mecanicamente c/material importado</t>
  </si>
  <si>
    <t>7.1</t>
  </si>
  <si>
    <t>largura da via:</t>
  </si>
  <si>
    <t>CRONOGRAMA FÍSICO-FINANCEIRO</t>
  </si>
  <si>
    <t>74209/001</t>
  </si>
  <si>
    <t>Forma em madeira branca</t>
  </si>
  <si>
    <t>Concreto simples (contenção)</t>
  </si>
  <si>
    <t xml:space="preserve">idem ao item 4.1 = </t>
  </si>
  <si>
    <t>TENTO</t>
  </si>
  <si>
    <t xml:space="preserve">largura x comprimento = 3 x 2 = </t>
  </si>
  <si>
    <t>5.2</t>
  </si>
  <si>
    <t>TRECHO:</t>
  </si>
  <si>
    <t>Placa de obra em chapa de aço galvanizado</t>
  </si>
  <si>
    <t>Placa de identificação de logradouro 45x25cm inclusive poste de madeira</t>
  </si>
  <si>
    <t>73904/001</t>
  </si>
  <si>
    <t>Aterro apiloado (manual) em camadas de 20cm com material de empréstimo</t>
  </si>
  <si>
    <t>Calçada em concreto e=7cm c/ seixo rolado, juntas cruzadas a c/ 1m</t>
  </si>
  <si>
    <t xml:space="preserve">via = comprimento da via x largura da via = </t>
  </si>
  <si>
    <t>Meio-fio (guia) de concreto pré-moldado, dimensões (12x15x30x100)cm</t>
  </si>
  <si>
    <t>via = comprimento da via x largura da via =</t>
  </si>
  <si>
    <t>Placa de identificação de logradouro</t>
  </si>
  <si>
    <t>largura da saia:</t>
  </si>
  <si>
    <t>largura da calçada (exclusive tento e meio-fio):</t>
  </si>
  <si>
    <t>Calçada em concreto desempenado c/ junta de madeira e=7,0cm</t>
  </si>
  <si>
    <t>comprimento meio fio x largura da calçada =</t>
  </si>
  <si>
    <t>comprimento meio fio x 0,10 x 0,30 =</t>
  </si>
  <si>
    <t>Fornecimento e implantação placa de sinalização transito - PARE</t>
  </si>
  <si>
    <t>MEMÓRIA DE CÁLCULO - QUANTIDADES</t>
  </si>
  <si>
    <t>VALOR TOTAL R$</t>
  </si>
  <si>
    <t>Escavação manual</t>
  </si>
  <si>
    <t xml:space="preserve">comprimento do meio fio x 0,10 x 0,15 = </t>
  </si>
  <si>
    <t xml:space="preserve">saia = (comprimento saia x largura da saia) x nº de saia = </t>
  </si>
  <si>
    <t>saia = (comprimento da saia x largura da saia) x nº saia =</t>
  </si>
  <si>
    <t>saia = (comprimento da saia x 2 ) x nº saia =</t>
  </si>
  <si>
    <t>via = 2 x comp. via - (comp. da travessia x nº de travessia) =</t>
  </si>
  <si>
    <t>CALÇADA</t>
  </si>
  <si>
    <t>5.1.1</t>
  </si>
  <si>
    <t>5.1.2</t>
  </si>
  <si>
    <t>5.2.1</t>
  </si>
  <si>
    <t>5.2.2</t>
  </si>
  <si>
    <t>5.2.3</t>
  </si>
  <si>
    <t>Escavação manual de valas em terra compacta, prof de 0m &lt; H &lt;= 1m</t>
  </si>
  <si>
    <t>DRENAGEM SUPERFICIAL</t>
  </si>
  <si>
    <t>comprimento das saia:</t>
  </si>
  <si>
    <t>nº de saia:</t>
  </si>
  <si>
    <t>comprimento da travessia:</t>
  </si>
  <si>
    <t>nº de travessia:</t>
  </si>
  <si>
    <t>Imprimação de Base de pavimentação com emulsão CM-30</t>
  </si>
  <si>
    <t>4.2</t>
  </si>
  <si>
    <t>Concreto Betuminoso Usinado a quente</t>
  </si>
  <si>
    <t>Ton</t>
  </si>
  <si>
    <t>4.3</t>
  </si>
  <si>
    <t>SINALIZAÇÃO HORIZONTAL</t>
  </si>
  <si>
    <t>Sinalização horizontal com tinta retrorrefletiva a base de resina acrilica com microesferas de vidro</t>
  </si>
  <si>
    <t>Linha de bordo (contínua) : comprimento do meio fio x 0,10 (larg. Da faixa) x 2 (dois lados)</t>
  </si>
  <si>
    <t>Linha de eixo (intermitente) : comprimento do meio fio x 0,10 (larg. Da faixa) x 0,5 (metade da faixa contínua)</t>
  </si>
  <si>
    <t>Texto "Pare": 2m² (área de texto) x nº. de texto</t>
  </si>
  <si>
    <t>Pintura de ligação</t>
  </si>
  <si>
    <t xml:space="preserve">idem ao item 3.1 = </t>
  </si>
  <si>
    <t>SINALIZAÇÃO</t>
  </si>
  <si>
    <t>6.1.1</t>
  </si>
  <si>
    <t>6.2.1</t>
  </si>
  <si>
    <t>6.1.2</t>
  </si>
  <si>
    <t>SINALIZAÇÃO VIÁRIA</t>
  </si>
  <si>
    <t>DRENAGEM</t>
  </si>
  <si>
    <t>3.1.2</t>
  </si>
  <si>
    <t xml:space="preserve">REVESTIMENTO </t>
  </si>
  <si>
    <t>CONTRAPARTIDA</t>
  </si>
  <si>
    <t>MÊS 03</t>
  </si>
  <si>
    <t>ETAPA</t>
  </si>
  <si>
    <t>VALOR</t>
  </si>
  <si>
    <t xml:space="preserve">largura x comprimento = 4 x 3 = </t>
  </si>
  <si>
    <t>TOTAL (R$)</t>
  </si>
  <si>
    <t>TOTAL ACUMULADO (R$)</t>
  </si>
  <si>
    <t>TOTAL (%)</t>
  </si>
  <si>
    <t>TOTAL ACUMULADO (%)</t>
  </si>
  <si>
    <t>4.4</t>
  </si>
  <si>
    <t>4.5</t>
  </si>
  <si>
    <t>Ton x Km</t>
  </si>
  <si>
    <t>ton x km</t>
  </si>
  <si>
    <t>73892/001</t>
  </si>
  <si>
    <t xml:space="preserve">comprimento do meio fio x (largura da calçada) x 0,10m = </t>
  </si>
  <si>
    <t>6.1.3</t>
  </si>
  <si>
    <t>3.3</t>
  </si>
  <si>
    <t xml:space="preserve">Sarjetao em concreto, preparo manual, com seixo rolado, conf. Detalhe </t>
  </si>
  <si>
    <t>3.1.3</t>
  </si>
  <si>
    <t xml:space="preserve">Sarjeta em concreto estrutural não usinado, esp = 0,8 cm e L= 40 cm, conf. Projeto </t>
  </si>
  <si>
    <t>quant de placas de PARE + placas de logradouro/2=</t>
  </si>
  <si>
    <t xml:space="preserve">ITEM: </t>
  </si>
  <si>
    <t xml:space="preserve">SER.CG: </t>
  </si>
  <si>
    <t>MÃO DE OBRA</t>
  </si>
  <si>
    <t>UN</t>
  </si>
  <si>
    <t>COEF.</t>
  </si>
  <si>
    <t>CUSTO UNIT.</t>
  </si>
  <si>
    <t>CUSTO TOTAL</t>
  </si>
  <si>
    <t>H</t>
  </si>
  <si>
    <t>PEDREIRO</t>
  </si>
  <si>
    <t xml:space="preserve">SUB TOTAL </t>
  </si>
  <si>
    <t>TOTAL (A)</t>
  </si>
  <si>
    <t>EQUIPAMENTOS</t>
  </si>
  <si>
    <t xml:space="preserve">COEF. </t>
  </si>
  <si>
    <t xml:space="preserve">TOTAL (B) </t>
  </si>
  <si>
    <t>MATERIAL/SUB-CONTRATADO</t>
  </si>
  <si>
    <t>M3</t>
  </si>
  <si>
    <t>KG</t>
  </si>
  <si>
    <t xml:space="preserve">TOTAL (C) </t>
  </si>
  <si>
    <t xml:space="preserve">CUSTO DIRETO TOTAL </t>
  </si>
  <si>
    <t>ISS</t>
  </si>
  <si>
    <t>INSS</t>
  </si>
  <si>
    <t>SICRO2 RCTRO320 - 1 A 01 860 01</t>
  </si>
  <si>
    <t>Confecção de suporte e travessa p/ placa de sinal.</t>
  </si>
  <si>
    <t>Limpeza de terreno com raspagem mecânica (motoniveladora) de camada vegetal</t>
  </si>
  <si>
    <t>2.2</t>
  </si>
  <si>
    <t>73822/002</t>
  </si>
  <si>
    <t>Regularização e compactação de sub-leito de vias até 20cm de espessura</t>
  </si>
  <si>
    <t>Fornecimento e implantação de placa de sinalização tot. refletiva - PARE dimensões 0,50m x 0,50m</t>
  </si>
  <si>
    <t xml:space="preserve">SINALIZAÇÃO VIARIA </t>
  </si>
  <si>
    <t>Via = (comp. Travessia x n de travessia  x 0,181 x 2)</t>
  </si>
  <si>
    <t>SECRETARIA DE ESTADO DE INTEGRAÇÃO, DESENVOLVIMENTO URBANO E REGIONAL - SEIDURB</t>
  </si>
  <si>
    <t xml:space="preserve">comprimento do meio fio x 0,20 x dois lados = </t>
  </si>
  <si>
    <t>MÊS 04</t>
  </si>
  <si>
    <t>Limpeza mecanizada</t>
  </si>
  <si>
    <t>2.2 e 2.3</t>
  </si>
  <si>
    <t>Distância da usina à obra</t>
  </si>
  <si>
    <t xml:space="preserve">Transporte </t>
  </si>
  <si>
    <t xml:space="preserve">LEIS SOCIAIS </t>
  </si>
  <si>
    <t xml:space="preserve">CHP </t>
  </si>
  <si>
    <t>CHI</t>
  </si>
  <si>
    <t xml:space="preserve">CHI </t>
  </si>
  <si>
    <t>00001518</t>
  </si>
  <si>
    <t>via = comprimento da via x largura da via x espessura do asfalto (3,5cm) x Peso especif. (2,3 Ton/m³) =</t>
  </si>
  <si>
    <t>saia = (comp. da saia x largura da saia) x nº saia x espessura do asfalto (3,5cm) x Peso especif. (2,3Ton/m³) =</t>
  </si>
  <si>
    <t>via = comprimento da via x largura da via x espessura do asfalto (3,5cm) x Peso especif. (2,3Ton/m³) =</t>
  </si>
  <si>
    <t>saia = (comp. da saia x largura da saia) x nº saia x espessura do asfalto (3,5cm) x Peso especif. (2,3 Ton/m³) =</t>
  </si>
  <si>
    <t xml:space="preserve">CPU  </t>
  </si>
  <si>
    <t xml:space="preserve">00000370 - AREIA MEDIA </t>
  </si>
  <si>
    <t>00004734 - SEIXO</t>
  </si>
  <si>
    <t>00001379 - CIMENTO CP I 32</t>
  </si>
  <si>
    <t>74254/002 - ARMACAO ACO CA-50, DIAM. 6,3 (1/4) À 12,5MM(1/2) -FORNECIMENTO/ CORTE( PERDA DE 10%) / DOBRA / COLOCAÇÃO.</t>
  </si>
  <si>
    <t xml:space="preserve">BDI </t>
  </si>
  <si>
    <t xml:space="preserve">PREÇO UNITÁRIO TOTAL </t>
  </si>
  <si>
    <t>TON</t>
  </si>
  <si>
    <t>UN: Ton</t>
  </si>
  <si>
    <t>2.5</t>
  </si>
  <si>
    <t>m³xkm</t>
  </si>
  <si>
    <t>2.6</t>
  </si>
  <si>
    <t>2.7</t>
  </si>
  <si>
    <t>BASE DE SOLO ESTABILIZADO SEM MISTURA, COMPACTACAO 100% PROCTOR NORMAL , EXCLUSIVE ESCAVACAO, CARGA E TRANSPORTE DO SOLO</t>
  </si>
  <si>
    <t>2.4</t>
  </si>
  <si>
    <t>74151/001</t>
  </si>
  <si>
    <t xml:space="preserve">ESCAVACAO E CARGA MATERIAL 1A CATEGORIA, UTILIZANDO TRATOR DE ESTEIRAS DE 110 A 160HP COM LAMINA, PESO OPERACIONAL * 13T E PA CARREGADEIRA
COM 170 HP.  </t>
  </si>
  <si>
    <t xml:space="preserve">via = comprimento da via x largura da via x 0,20= </t>
  </si>
  <si>
    <t xml:space="preserve">saia = (comprimento saia x largura da saia) x nº de saia x0,20 = </t>
  </si>
  <si>
    <t xml:space="preserve">m³ x km </t>
  </si>
  <si>
    <r>
      <t xml:space="preserve">UN: </t>
    </r>
    <r>
      <rPr>
        <sz val="10"/>
        <color indexed="8"/>
        <rFont val="Arial"/>
        <family val="2"/>
      </rPr>
      <t>M</t>
    </r>
  </si>
  <si>
    <t>CIMENTO PORTLAND COMPOSTO CP II- 32</t>
  </si>
  <si>
    <t>SEIXO ROLADO PARA APLICAÇÃO EM CONCRETO - POSTO PEDREIRA / FORNECEDOR (SEM FRETE)</t>
  </si>
  <si>
    <t xml:space="preserve">Ton x Km = Qtde CBUQ x DMT (44) = </t>
  </si>
  <si>
    <t xml:space="preserve">RESUMO </t>
  </si>
  <si>
    <t>AREIA MEDIA - POSTO JAZIDA / FORNECEDOR (SEM FRETE)</t>
  </si>
  <si>
    <t>BETONEIRA</t>
  </si>
  <si>
    <t>74157/003 - LANCAMENTO/APLICACAO MANUAL DE CONCRETO EM ESTRUTURAS</t>
  </si>
  <si>
    <t>UN: M3</t>
  </si>
  <si>
    <t>SARJETA EM CONCRETO, PREPARO MANUAL, COM SEIXO ROLADO, NAS DIMENSOES (9x19x40)cm (FACE LATERAL ESQUERDA X FACE LATERAL DIREITA X COMPRIMENTO)</t>
  </si>
  <si>
    <t xml:space="preserve">área de calçada + área de pavimentação  = </t>
  </si>
  <si>
    <t>FORMA TABUA PARA CONCRETO  C/ REAPROVEITAMENTO 5X</t>
  </si>
  <si>
    <t>SECRETARIA DE ESTADO DE INTEGRAÇÃO REGIONAL, DESENVOLVIMENTO URBANO E METROPOLITANO - SEIDURB</t>
  </si>
  <si>
    <t>DIRETORIA DE INVESTIMENTOS E PROGRAMAS - DIP</t>
  </si>
  <si>
    <t xml:space="preserve">ADMINISTRAÇÃO DA OBRA </t>
  </si>
  <si>
    <t>ENGENHEIRO DE OBRA JUNIOR</t>
  </si>
  <si>
    <t>MESTRE DE OBRAS</t>
  </si>
  <si>
    <t>RUA DO CAJU</t>
  </si>
  <si>
    <t>12 TRAVESSA</t>
  </si>
  <si>
    <t xml:space="preserve">RUA PAULO RIBEIRO </t>
  </si>
  <si>
    <t xml:space="preserve">RUA DOS PESCADORES </t>
  </si>
  <si>
    <t xml:space="preserve">AL PEPETA </t>
  </si>
  <si>
    <t xml:space="preserve">TV BECO </t>
  </si>
  <si>
    <t xml:space="preserve">8 ª TRAVESSA </t>
  </si>
  <si>
    <t xml:space="preserve">1ª RUA </t>
  </si>
  <si>
    <t>3.4</t>
  </si>
  <si>
    <t>3.5</t>
  </si>
  <si>
    <t>3.6</t>
  </si>
  <si>
    <t>3.7</t>
  </si>
  <si>
    <t>4.1.1</t>
  </si>
  <si>
    <t>6.</t>
  </si>
  <si>
    <t>6.2.2</t>
  </si>
  <si>
    <t>6.2.3</t>
  </si>
  <si>
    <t xml:space="preserve">via = comprimento da via x largura da via x 0,20 x 10,6= </t>
  </si>
  <si>
    <t xml:space="preserve">saia = (comprimento saia x largura da saia) x nº de saia x0,20 x 10,6= </t>
  </si>
  <si>
    <t>TRANSPORTE LOCAL COM CAMINHAO BASCULANTE 6 M3, RODOVIA EM LEITO NATURAL - MATERIAL DA BASE - DMT = 10,6 KM</t>
  </si>
  <si>
    <t xml:space="preserve">ADMINSITRAÇÃO DA OBRA </t>
  </si>
  <si>
    <t xml:space="preserve">TAXA DE ENCARGOS SOCIAIS </t>
  </si>
  <si>
    <t>HORISTA</t>
  </si>
  <si>
    <t>MENSALISTA</t>
  </si>
  <si>
    <t>GRUPO A</t>
  </si>
  <si>
    <t>%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</si>
  <si>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</si>
  <si>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</si>
  <si>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</si>
  <si>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</si>
  <si>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</si>
  <si>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</si>
  <si>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</si>
  <si>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</si>
  <si>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</si>
  <si>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</si>
  <si>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</si>
  <si>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</si>
  <si>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</si>
  <si>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</si>
  <si>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</si>
  <si>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</si>
  <si>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</si>
  <si>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</si>
  <si>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de Encargos Sociais Básicos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</si>
  <si>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</si>
  <si>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</si>
  <si>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</si>
  <si>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</si>
  <si>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</si>
  <si>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</si>
  <si>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</si>
  <si>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</si>
  <si>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</si>
  <si>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</si>
  <si>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</si>
  <si>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</si>
  <si>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</si>
  <si>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</si>
  <si>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</si>
  <si>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</si>
  <si>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</si>
  <si>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</si>
  <si>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</si>
  <si>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</si>
  <si>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</si>
  <si>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</si>
  <si>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de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</si>
  <si>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</si>
  <si>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</si>
  <si>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</si>
  <si>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</si>
  <si>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</si>
  <si>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</si>
  <si>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</si>
  <si>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</si>
  <si>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</si>
  <si>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</si>
  <si>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</si>
  <si>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</si>
  <si>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as
incidências globais de A</t>
  </si>
  <si>
    <t>GRUPO D</t>
  </si>
  <si>
    <t>D1</t>
  </si>
  <si>
    <t>Reincidência de A sobre B</t>
  </si>
  <si>
    <t>D2</t>
  </si>
  <si>
    <t>Reincidência de Grupo A sobre Aviso Prévio Trabalhado e
Reincidência do FGTS sobre Aviso Prévio Indenizado</t>
  </si>
  <si>
    <t>D</t>
  </si>
  <si>
    <t>Total das Taxas incidências e reincidências</t>
  </si>
  <si>
    <t>TOTAL DOS ENCARGOS SOCIAIS:</t>
  </si>
  <si>
    <t xml:space="preserve">CÁLCULO DO BDI </t>
  </si>
  <si>
    <t>BDI =</t>
  </si>
  <si>
    <t xml:space="preserve"> [(1 + AC + S + R  + G)(1+DF)(1+L)] -1</t>
  </si>
  <si>
    <t>(1-I)</t>
  </si>
  <si>
    <t xml:space="preserve">AC = Administração Central </t>
  </si>
  <si>
    <t>S= Seguros</t>
  </si>
  <si>
    <t>R= Riscos</t>
  </si>
  <si>
    <t xml:space="preserve">G= Garantia </t>
  </si>
  <si>
    <t>DF= Despesas Financeiras</t>
  </si>
  <si>
    <t>L= Lucro</t>
  </si>
  <si>
    <t xml:space="preserve">I= Impostos </t>
  </si>
  <si>
    <t>PIS</t>
  </si>
  <si>
    <t>COFINS</t>
  </si>
  <si>
    <t>Obs. Adequado ao Acordão 2622/2013 do TCU</t>
  </si>
  <si>
    <t>3.0</t>
  </si>
  <si>
    <t>3.2 E 3.3</t>
  </si>
  <si>
    <t>horas trabalhadas p/dia</t>
  </si>
  <si>
    <t>h</t>
  </si>
  <si>
    <t xml:space="preserve">dias trabalhados </t>
  </si>
  <si>
    <t>dias</t>
  </si>
  <si>
    <t xml:space="preserve">meses da obra </t>
  </si>
  <si>
    <t>meses</t>
  </si>
  <si>
    <t>horas trabalhadas p/mês</t>
  </si>
  <si>
    <t xml:space="preserve">horas </t>
  </si>
  <si>
    <t>SICRO2 RCTRO320 4 S 06 120 01</t>
  </si>
  <si>
    <t>Forn. e colocação de tacha reflet. Monodirecional</t>
  </si>
  <si>
    <t>UND</t>
  </si>
  <si>
    <t xml:space="preserve">Q.C.I </t>
  </si>
  <si>
    <t xml:space="preserve">88316 - SERVENTE </t>
  </si>
  <si>
    <t>88377 - OPERADOR DE BETONEIRA</t>
  </si>
  <si>
    <t xml:space="preserve">88314 - RASTELEIRO </t>
  </si>
  <si>
    <t xml:space="preserve">Aplicação de CBUQ,esp. De 3,5 cm </t>
  </si>
  <si>
    <t>Concreto simples, fck=15 MPa, preparo com betoneira</t>
  </si>
  <si>
    <t>Pintura de ligação com emulsão RR-2C</t>
  </si>
  <si>
    <t xml:space="preserve">Fornecimento de concreto Betuminoso Usinado a quente (CBUQ) - faixa C p/ pav. Asfáltica - Aquisição de terceiros esp. 3,5 cm </t>
  </si>
  <si>
    <t>MÊS 05</t>
  </si>
  <si>
    <t>MÊS 06</t>
  </si>
  <si>
    <t>CPRB</t>
  </si>
  <si>
    <t>VASSOURA MECÂNICA REBOCÁVEL COM ESCOVA CILÍNDRICA, LARGURA ÚTIL DE VARRIMENTO DE 2,44 M - CHI DIURNO. AF_06/2014</t>
  </si>
  <si>
    <t>VASSOURA MECÂNICA REBOCÁVEL COM ESCOVA CILÍNDRICA, LARGURA ÚTIL DE VARRIMENTO DE 2,44 M - CHP DIURNO. AF_06/2014</t>
  </si>
  <si>
    <t xml:space="preserve">5835 - </t>
  </si>
  <si>
    <t>VIBROACABADORA SOBRE ESTEIRAS POTENCIA MAX. 105CV CAPACIDADE ATE 450 T /H - CHP DIURNO</t>
  </si>
  <si>
    <t xml:space="preserve">5837 - </t>
  </si>
  <si>
    <t>VIBROACABADORA SOBRE ESTEIRAS POTENCIA MAX. 105CV CAPACIDADE ATE 450 T /H - CHI DIURNO</t>
  </si>
  <si>
    <t xml:space="preserve">5684 - </t>
  </si>
  <si>
    <t>ROLO COMPACTADOR VIBRATÓRIO DE CILINDRO LISO, AUTO-PROPEL. 83 CV - 6,6T, IMPACTO DINÂMICO 18,5/11,5T - CHP DIURNO</t>
  </si>
  <si>
    <t>ROLO COMPACTADOR DE PNEUS ESTÁTICO PARA ASFALTO, PRESSÃO VARIÁVEL, POTÊNCIA 99HP, PESO OPERACIONAL SEM/COM LASTRO 8,3/21,0 T - CHI DIURNO</t>
  </si>
  <si>
    <t>TRATOR DE PNEUS, POTÊNCIA 122 CV, TRAÇÃO 4X4, PESO COM LASTRO DE 4.510 KG - CHP DIURNO. AF_06/2014</t>
  </si>
  <si>
    <t>CAMINHÃO BASCULANTE 10 M3, TRUCADO CABINE SIMPLES, PESO BRUTO TOTAL 23 .000 KG, CARGA ÚTIL MÁXIMA 15.935 KG, DISTÂNCIA ENTRE EIXOS 4,80 M, POTÊNCIA 230 CV INCLUSIVE CAÇAMBA METÁLICA - CHI DIURNO. AF_06/2014</t>
  </si>
  <si>
    <t>(1-0,1315)</t>
  </si>
  <si>
    <t xml:space="preserve">largura x comprimento = 3,30 X 8,80  = </t>
  </si>
  <si>
    <t xml:space="preserve"> (1 + 0,0401+ 0,002 + 0,0056 + 0,002)(1+0,0111)(1+0,0616)</t>
  </si>
  <si>
    <t>UNIT. C/ BDI 29,73% (R$)</t>
  </si>
  <si>
    <t xml:space="preserve">via = comprimento da via x largura da via x 0,20 x 5,0= </t>
  </si>
  <si>
    <t xml:space="preserve">saia = (comprimento saia x largura da saia) x nº de saia x0,20 x 5,0= </t>
  </si>
  <si>
    <t>TRANSPORTE LOCAL COM CAMINHAO BASCULANTE 6 M3, RODOVIA EM LEITO NATURAL - BOTA-FORA DMT = 5,0KM</t>
  </si>
  <si>
    <t>TRANSPORTE LOCAL COM CAMINHAO BASCULANTE 6 M3, RODOVIA EM LEITO NATURAL - MATERIAL DA BASE - DMT = 15KM</t>
  </si>
  <si>
    <t xml:space="preserve">via = comprimento da via x largura da via x 0,20 x 15= </t>
  </si>
  <si>
    <t xml:space="preserve">saia = (comprimento saia x largura da saia) x nº de saia x0,20 x 15= </t>
  </si>
  <si>
    <t>TRANSPORTE LOCAL COM CAMINHAO BASCULANTE 6 M3, RODOVIA EM LEITO NATURAL - MATERIAL DA BASE - DMT = 15 KM</t>
  </si>
  <si>
    <t>SECRETARIA MUNICIPAL DE OBRAS</t>
  </si>
  <si>
    <t>PREFEITURA MUNICIPAL DE GARRAFÃO DO NORTE</t>
  </si>
  <si>
    <t>EXECUÇÃO DE DEPÓSITO EM CANTEIRO DE OBRA EM CHAPA DE MADEIRA COMPENSADA, NÃO INCLUSO MOBILIÁRIO. AF_04/2016</t>
  </si>
  <si>
    <t xml:space="preserve">Ton x Km = Qtde CBUQ x DMT (20) = </t>
  </si>
  <si>
    <t>GUIA (MEIO-FIO) CONCRETO, MOLDADA IN LOCO EM TRECHO RETO COM EXTRUSORA, 11,5 CM BASE X 22 CM ALTURA. AF_06/2016</t>
  </si>
  <si>
    <t>GUIA (MEIO-FIO) E SARJETA CONJUGADOS DE CONCRETO, MOLDADA IN LOCO EM TRECHO RETO COM EXTRUSORA, GUIA 13,5 CM BASE X 30 CM ALTURA, SARJETA 50 CM BASE X 12,5 CM ALTURA. AF_06/2016</t>
  </si>
  <si>
    <t>EXECUÇÃO DE SARJETÃO DE CONCRETO USINADO, MOLDADA IN LOCO EM TRECHO RETO, 100 CM BASE X 20 CM ALTURA. AF_06/2016</t>
  </si>
  <si>
    <t>5.1.3</t>
  </si>
  <si>
    <t>total trabalhado = horas trabalhadas p/mês x meses de obra = 110 x 3</t>
  </si>
  <si>
    <t>antigo</t>
  </si>
  <si>
    <t>atual</t>
  </si>
  <si>
    <t>1.</t>
  </si>
  <si>
    <t>4.1.2</t>
  </si>
  <si>
    <t>4.2.1</t>
  </si>
  <si>
    <t>CÓD. SINAPI JUL/2021 E SICRO ABR/2021</t>
  </si>
  <si>
    <t>102100 - 04/21</t>
  </si>
  <si>
    <t>96402</t>
  </si>
  <si>
    <t>95303 - 08/20</t>
  </si>
  <si>
    <t>TRANSPORTE COM CAMINHÃO BASCULANTE 10 M3 DE MASSA ASFALTICA PARA PAVIMENTAÇÃO URBANA DMT 20Km</t>
  </si>
  <si>
    <t xml:space="preserve">6879 - </t>
  </si>
  <si>
    <t xml:space="preserve">6880 - </t>
  </si>
  <si>
    <t>ROLO COMPACTADOR DE PNEUS ESTÁTICO PARA ASFALTO, PRESSÃO VARIÁVEL, POTÊNCIA 111HP, PESO OPERACIONAL SEM/COM LASTRO 9,5/26,0 T - CHP DIURNO</t>
  </si>
  <si>
    <t>TRATOR DE PNEUS, POTÊNCIA 122 CV, TRAÇÃO 4X4, PESO COM LASTRO DE 4.510 KG - CHI DIURNO. AF_06/2015</t>
  </si>
  <si>
    <t>73916/002 - 01/20</t>
  </si>
  <si>
    <t>SICRO3 - 5301061</t>
  </si>
  <si>
    <t>72947 - 04/21</t>
  </si>
  <si>
    <t>9537 - 11/18</t>
  </si>
  <si>
    <t>PLANILHA ORÇAMENTÁRIA</t>
  </si>
  <si>
    <r>
      <rPr>
        <sz val="72"/>
        <color theme="0" tint="-0.34998626667073579"/>
        <rFont val="Arial"/>
        <family val="2"/>
      </rPr>
      <t>R C C</t>
    </r>
    <r>
      <rPr>
        <sz val="10"/>
        <color theme="0" tint="-0.34998626667073579"/>
        <rFont val="Arial"/>
        <family val="2"/>
      </rPr>
      <t xml:space="preserve"> </t>
    </r>
    <r>
      <rPr>
        <sz val="48"/>
        <color theme="0" tint="-0.34998626667073579"/>
        <rFont val="Arial"/>
        <family val="2"/>
      </rPr>
      <t>DINIZ EIRELI</t>
    </r>
  </si>
  <si>
    <t>Travessa Professor Álvaro Bráz  nº 418 aptº 07 Bairro Centro - Município  de Capitão  Poço – Pará CNPJ: 08.307.534/0001-77 - CEP:  68.650-000</t>
  </si>
  <si>
    <t>TOMADA DE PREÇOS N˚ 2/2021-080901 - CPL/PMGN</t>
  </si>
  <si>
    <t>CONTRATAÇÃO DE EMPRESA PARA PRESTAÇÃO DE SERVIÇOS DE PAVIMENTAÇÃO ASFALTICA EM CBUQ EM VILAS DO MUNICIPIO DE GARRAFÃO DO NORTE</t>
  </si>
  <si>
    <t>Responsável Técnico/CREA</t>
  </si>
  <si>
    <t xml:space="preserve">Jesus de Nazareno Sobral Costa - CREA 10997-D/PA </t>
  </si>
  <si>
    <t>Garrafão do Norte, 27 de Setembro de 2021</t>
  </si>
  <si>
    <r>
      <rPr>
        <sz val="72"/>
        <color theme="0" tint="-0.34998626667073579"/>
        <rFont val="Tahoma"/>
        <family val="2"/>
      </rPr>
      <t>R C C</t>
    </r>
    <r>
      <rPr>
        <sz val="11"/>
        <color theme="0" tint="-0.34998626667073579"/>
        <rFont val="Tahoma"/>
        <family val="2"/>
      </rPr>
      <t xml:space="preserve"> </t>
    </r>
    <r>
      <rPr>
        <sz val="48"/>
        <color theme="0" tint="-0.34998626667073579"/>
        <rFont val="Tahoma"/>
        <family val="2"/>
      </rPr>
      <t>DINIZ EIRELI</t>
    </r>
  </si>
  <si>
    <r>
      <rPr>
        <b/>
        <sz val="72"/>
        <color theme="0" tint="-0.34998626667073579"/>
        <rFont val="Arial"/>
        <family val="2"/>
      </rPr>
      <t>R C C</t>
    </r>
    <r>
      <rPr>
        <b/>
        <sz val="12"/>
        <color theme="0" tint="-0.34998626667073579"/>
        <rFont val="Arial"/>
        <family val="2"/>
      </rPr>
      <t xml:space="preserve"> </t>
    </r>
    <r>
      <rPr>
        <b/>
        <sz val="48"/>
        <color theme="0" tint="-0.34998626667073579"/>
        <rFont val="Arial"/>
        <family val="2"/>
      </rPr>
      <t>DINIZ EIRELI</t>
    </r>
  </si>
  <si>
    <t>COMPOSIÇÃO DE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</si>
</sst>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mm/yy"/>
    <numFmt numFmtId="168" formatCode="_-* #,##0.00_-;\-* #,##0.00_-;_-* \-??_-;_-@_-"/>
    <numFmt numFmtId="170" formatCode="_([$€-2]* #,##0.00_);_([$€-2]* \(#,##0.00\);_([$€-2]* &quot;-&quot;??_)"/>
    <numFmt numFmtId="171" formatCode="#,##0.0000"/>
    <numFmt numFmtId="172" formatCode="#,"/>
    <numFmt numFmtId="173" formatCode="#,#00"/>
    <numFmt numFmtId="174" formatCode="%#,#00"/>
    <numFmt numFmtId="175" formatCode="#.##000"/>
    <numFmt numFmtId="176" formatCode="&quot;R$ &quot;#,##0.00"/>
    <numFmt numFmtId="177" formatCode="_(&quot;R$&quot;* #,##0.00_);_(&quot;R$&quot;* \(#,##0.00\);_(&quot;R$&quot;* &quot;-&quot;??_);_(@_)"/>
    <numFmt numFmtId="178" formatCode="_(* #,##0.0000_);_(* \(#,##0.0000\);_(* &quot;-&quot;??_);_(@_)"/>
    <numFmt numFmtId="179" formatCode="0.000%"/>
    <numFmt numFmtId="180" formatCode="_(* #,##0.00000_);_(* \(#,##0.00000\);_(* &quot;-&quot;??_);_(@_)"/>
    <numFmt numFmtId="181" formatCode="&quot;R$&quot;\ #,##0.0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name val="Arial"/>
      <family val="2"/>
    </font>
    <font>
      <b/>
      <sz val="11"/>
      <color indexed="10"/>
      <name val="Tahoma"/>
      <family val="2"/>
    </font>
    <font>
      <sz val="11"/>
      <name val="Arial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9"/>
      <name val="Tahoma"/>
      <family val="2"/>
    </font>
    <font>
      <b/>
      <i/>
      <sz val="11"/>
      <color indexed="8"/>
      <name val="Tahoma"/>
      <family val="2"/>
    </font>
    <font>
      <b/>
      <sz val="16"/>
      <name val="Tahoma"/>
      <family val="2"/>
    </font>
    <font>
      <b/>
      <sz val="16"/>
      <color indexed="8"/>
      <name val="Tahoma"/>
      <family val="2"/>
    </font>
    <font>
      <b/>
      <sz val="16"/>
      <name val="Arial"/>
      <family val="2"/>
    </font>
    <font>
      <b/>
      <sz val="11"/>
      <color indexed="13"/>
      <name val="Tahoma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sz val="1"/>
      <color indexed="18"/>
      <name val="Courier"/>
      <family val="3"/>
    </font>
    <font>
      <vertAlign val="superscript"/>
      <sz val="9"/>
      <name val="Courier New"/>
      <family val="3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444444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Tahoma"/>
      <family val="2"/>
    </font>
    <font>
      <sz val="72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48"/>
      <color theme="0" tint="-0.34998626667073579"/>
      <name val="Arial"/>
      <family val="2"/>
    </font>
    <font>
      <sz val="72"/>
      <color theme="0" tint="-0.34998626667073579"/>
      <name val="Tahoma"/>
      <family val="2"/>
    </font>
    <font>
      <sz val="11"/>
      <color theme="0" tint="-0.34998626667073579"/>
      <name val="Tahoma"/>
      <family val="2"/>
    </font>
    <font>
      <sz val="48"/>
      <color theme="0" tint="-0.34998626667073579"/>
      <name val="Tahoma"/>
      <family val="2"/>
    </font>
    <font>
      <sz val="12"/>
      <color indexed="8"/>
      <name val="Arial"/>
      <family val="2"/>
    </font>
    <font>
      <b/>
      <sz val="7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b/>
      <sz val="48"/>
      <color theme="0" tint="-0.3499862666707357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Up">
        <b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6">
    <xf numFmtId="0" fontId="0" fillId="0" borderId="0"/>
    <xf numFmtId="0" fontId="5" fillId="0" borderId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4" fontId="24" fillId="0" borderId="1" applyNumberFormat="0" applyBorder="0" applyAlignment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8" fillId="28" borderId="39" applyNumberFormat="0" applyAlignment="0" applyProtection="0"/>
    <xf numFmtId="0" fontId="39" fillId="29" borderId="40" applyNumberFormat="0" applyAlignment="0" applyProtection="0"/>
    <xf numFmtId="0" fontId="40" fillId="0" borderId="41" applyNumberFormat="0" applyFill="0" applyAlignment="0" applyProtection="0"/>
    <xf numFmtId="172" fontId="28" fillId="0" borderId="0">
      <protection locked="0"/>
    </xf>
    <xf numFmtId="172" fontId="28" fillId="0" borderId="0">
      <protection locked="0"/>
    </xf>
    <xf numFmtId="172" fontId="28" fillId="0" borderId="0">
      <protection locked="0"/>
    </xf>
    <xf numFmtId="172" fontId="28" fillId="0" borderId="0">
      <protection locked="0"/>
    </xf>
    <xf numFmtId="0" fontId="29" fillId="0" borderId="0">
      <protection locked="0"/>
    </xf>
    <xf numFmtId="172" fontId="28" fillId="0" borderId="0">
      <protection locked="0"/>
    </xf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41" fillId="36" borderId="39" applyNumberFormat="0" applyAlignment="0" applyProtection="0"/>
    <xf numFmtId="170" fontId="2" fillId="0" borderId="0" applyFont="0" applyFill="0" applyBorder="0" applyAlignment="0" applyProtection="0"/>
    <xf numFmtId="172" fontId="28" fillId="0" borderId="0">
      <protection locked="0"/>
    </xf>
    <xf numFmtId="173" fontId="29" fillId="0" borderId="0">
      <protection locked="0"/>
    </xf>
    <xf numFmtId="172" fontId="30" fillId="0" borderId="0">
      <protection locked="0"/>
    </xf>
    <xf numFmtId="172" fontId="30" fillId="0" borderId="0">
      <protection locked="0"/>
    </xf>
    <xf numFmtId="0" fontId="42" fillId="37" borderId="0" applyNumberFormat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3" fillId="38" borderId="0" applyNumberFormat="0" applyBorder="0" applyAlignment="0" applyProtection="0"/>
    <xf numFmtId="0" fontId="4" fillId="0" borderId="0"/>
    <xf numFmtId="0" fontId="4" fillId="0" borderId="0"/>
    <xf numFmtId="0" fontId="4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39" borderId="42" applyNumberFormat="0" applyFont="0" applyAlignment="0" applyProtection="0"/>
    <xf numFmtId="172" fontId="28" fillId="0" borderId="0">
      <protection locked="0"/>
    </xf>
    <xf numFmtId="174" fontId="29" fillId="0" borderId="0">
      <protection locked="0"/>
    </xf>
    <xf numFmtId="175" fontId="29" fillId="0" borderId="0">
      <protection locked="0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28" borderId="43" applyNumberFormat="0" applyAlignment="0" applyProtection="0"/>
    <xf numFmtId="172" fontId="31" fillId="0" borderId="0">
      <protection locked="0"/>
    </xf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2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" applyNumberFormat="0" applyFill="0" applyAlignment="0" applyProtection="0"/>
    <xf numFmtId="0" fontId="49" fillId="0" borderId="44" applyNumberFormat="0" applyFill="0" applyAlignment="0" applyProtection="0"/>
    <xf numFmtId="0" fontId="50" fillId="0" borderId="45" applyNumberFormat="0" applyFill="0" applyAlignment="0" applyProtection="0"/>
    <xf numFmtId="0" fontId="51" fillId="0" borderId="46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2" fontId="34" fillId="0" borderId="0">
      <protection locked="0"/>
    </xf>
    <xf numFmtId="172" fontId="34" fillId="0" borderId="0">
      <protection locked="0"/>
    </xf>
    <xf numFmtId="0" fontId="52" fillId="0" borderId="47" applyNumberFormat="0" applyFill="0" applyAlignment="0" applyProtection="0"/>
    <xf numFmtId="0" fontId="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4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8" borderId="0" applyNumberFormat="0" applyBorder="0" applyAlignment="0" applyProtection="0"/>
    <xf numFmtId="0" fontId="57" fillId="42" borderId="0" applyNumberFormat="0" applyBorder="0" applyAlignment="0" applyProtection="0"/>
    <xf numFmtId="0" fontId="58" fillId="59" borderId="59" applyNumberFormat="0" applyAlignment="0" applyProtection="0"/>
    <xf numFmtId="0" fontId="59" fillId="60" borderId="60" applyNumberFormat="0" applyAlignment="0" applyProtection="0"/>
    <xf numFmtId="0" fontId="60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64" fillId="46" borderId="59" applyNumberFormat="0" applyAlignment="0" applyProtection="0"/>
    <xf numFmtId="0" fontId="65" fillId="0" borderId="62" applyNumberFormat="0" applyFill="0" applyAlignment="0" applyProtection="0"/>
    <xf numFmtId="177" fontId="4" fillId="0" borderId="0" applyFont="0" applyFill="0" applyBorder="0" applyAlignment="0" applyProtection="0"/>
    <xf numFmtId="0" fontId="66" fillId="6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62" borderId="63" applyNumberFormat="0" applyFont="0" applyAlignment="0" applyProtection="0"/>
    <xf numFmtId="0" fontId="67" fillId="59" borderId="64" applyNumberFormat="0" applyAlignment="0" applyProtection="0"/>
    <xf numFmtId="166" fontId="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4" fillId="0" borderId="0"/>
  </cellStyleXfs>
  <cellXfs count="551">
    <xf numFmtId="0" fontId="0" fillId="0" borderId="0" xfId="0"/>
    <xf numFmtId="0" fontId="10" fillId="0" borderId="0" xfId="0" applyFont="1"/>
    <xf numFmtId="0" fontId="10" fillId="0" borderId="0" xfId="0" applyFont="1" applyBorder="1"/>
    <xf numFmtId="166" fontId="0" fillId="0" borderId="0" xfId="65" applyFont="1"/>
    <xf numFmtId="0" fontId="12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6" fontId="12" fillId="0" borderId="0" xfId="65" applyFont="1" applyAlignment="1">
      <alignment vertical="center" wrapText="1"/>
    </xf>
    <xf numFmtId="166" fontId="12" fillId="0" borderId="0" xfId="65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166" fontId="12" fillId="0" borderId="3" xfId="65" applyFont="1" applyBorder="1" applyAlignment="1">
      <alignment horizontal="center" vertical="center"/>
    </xf>
    <xf numFmtId="166" fontId="12" fillId="0" borderId="3" xfId="65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166" fontId="11" fillId="0" borderId="0" xfId="65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Alignment="1">
      <alignment vertical="center"/>
    </xf>
    <xf numFmtId="2" fontId="12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4" fontId="11" fillId="0" borderId="0" xfId="0" applyNumberFormat="1" applyFont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166" fontId="9" fillId="0" borderId="3" xfId="65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6" fontId="11" fillId="0" borderId="0" xfId="65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6" fontId="12" fillId="0" borderId="0" xfId="65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166" fontId="12" fillId="0" borderId="4" xfId="65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66" fontId="12" fillId="2" borderId="3" xfId="65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6" fontId="12" fillId="0" borderId="3" xfId="65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6" fontId="11" fillId="0" borderId="3" xfId="65" applyFont="1" applyBorder="1" applyAlignment="1">
      <alignment horizontal="center"/>
    </xf>
    <xf numFmtId="166" fontId="11" fillId="2" borderId="3" xfId="65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right"/>
    </xf>
    <xf numFmtId="0" fontId="12" fillId="0" borderId="3" xfId="0" applyFont="1" applyBorder="1"/>
    <xf numFmtId="4" fontId="12" fillId="0" borderId="3" xfId="0" applyNumberFormat="1" applyFont="1" applyBorder="1" applyAlignment="1">
      <alignment horizontal="left" wrapText="1"/>
    </xf>
    <xf numFmtId="4" fontId="12" fillId="0" borderId="3" xfId="0" applyNumberFormat="1" applyFont="1" applyBorder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0" fontId="12" fillId="0" borderId="0" xfId="0" applyFont="1" applyAlignment="1">
      <alignment horizontal="center"/>
    </xf>
    <xf numFmtId="166" fontId="12" fillId="0" borderId="0" xfId="65" applyFont="1" applyAlignment="1">
      <alignment horizont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166" fontId="8" fillId="3" borderId="6" xfId="65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left" vertical="center" wrapText="1"/>
    </xf>
    <xf numFmtId="166" fontId="9" fillId="0" borderId="8" xfId="65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0" fillId="0" borderId="0" xfId="0" applyBorder="1"/>
    <xf numFmtId="166" fontId="0" fillId="0" borderId="0" xfId="65" applyFont="1" applyBorder="1"/>
    <xf numFmtId="166" fontId="4" fillId="4" borderId="0" xfId="65" applyFont="1" applyFill="1" applyBorder="1" applyAlignment="1">
      <alignment horizontal="right" vertical="center"/>
    </xf>
    <xf numFmtId="166" fontId="10" fillId="0" borderId="0" xfId="65" applyFont="1" applyBorder="1"/>
    <xf numFmtId="0" fontId="11" fillId="0" borderId="3" xfId="0" applyFont="1" applyBorder="1" applyAlignment="1">
      <alignment horizontal="left"/>
    </xf>
    <xf numFmtId="0" fontId="12" fillId="0" borderId="3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vertical="center"/>
    </xf>
    <xf numFmtId="166" fontId="16" fillId="5" borderId="3" xfId="65" applyFont="1" applyFill="1" applyBorder="1" applyAlignment="1">
      <alignment horizontal="center" vertical="center"/>
    </xf>
    <xf numFmtId="166" fontId="17" fillId="0" borderId="10" xfId="65" applyFont="1" applyFill="1" applyBorder="1" applyAlignment="1">
      <alignment vertical="center"/>
    </xf>
    <xf numFmtId="166" fontId="17" fillId="0" borderId="11" xfId="65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6" fontId="17" fillId="0" borderId="0" xfId="65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6" fontId="12" fillId="0" borderId="0" xfId="65" applyFont="1" applyFill="1" applyBorder="1" applyAlignment="1">
      <alignment vertical="center"/>
    </xf>
    <xf numFmtId="0" fontId="11" fillId="0" borderId="3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/>
    </xf>
    <xf numFmtId="0" fontId="12" fillId="6" borderId="0" xfId="0" applyFont="1" applyFill="1" applyAlignment="1">
      <alignment vertical="center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166" fontId="17" fillId="0" borderId="0" xfId="65" applyFont="1" applyFill="1" applyBorder="1" applyAlignment="1">
      <alignment horizontal="center" vertical="center"/>
    </xf>
    <xf numFmtId="10" fontId="17" fillId="0" borderId="0" xfId="0" applyNumberFormat="1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vertical="center"/>
    </xf>
    <xf numFmtId="166" fontId="17" fillId="0" borderId="12" xfId="65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166" fontId="16" fillId="0" borderId="12" xfId="65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11" fillId="0" borderId="13" xfId="65" applyFont="1" applyFill="1" applyBorder="1" applyAlignment="1" applyProtection="1">
      <alignment horizontal="right" vertical="center"/>
    </xf>
    <xf numFmtId="166" fontId="18" fillId="0" borderId="13" xfId="65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wrapText="1"/>
    </xf>
    <xf numFmtId="0" fontId="17" fillId="0" borderId="14" xfId="0" applyFont="1" applyFill="1" applyBorder="1" applyAlignment="1">
      <alignment vertical="center"/>
    </xf>
    <xf numFmtId="10" fontId="17" fillId="0" borderId="14" xfId="0" applyNumberFormat="1" applyFont="1" applyFill="1" applyBorder="1" applyAlignment="1">
      <alignment vertical="center"/>
    </xf>
    <xf numFmtId="168" fontId="17" fillId="0" borderId="15" xfId="0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/>
    </xf>
    <xf numFmtId="166" fontId="12" fillId="0" borderId="0" xfId="0" applyNumberFormat="1" applyFont="1"/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6" fontId="12" fillId="0" borderId="3" xfId="65" applyFont="1" applyFill="1" applyBorder="1" applyAlignment="1">
      <alignment horizontal="center" vertical="center" wrapText="1"/>
    </xf>
    <xf numFmtId="166" fontId="12" fillId="0" borderId="3" xfId="65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1" fillId="7" borderId="0" xfId="0" applyFont="1" applyFill="1"/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166" fontId="11" fillId="0" borderId="16" xfId="65" applyFont="1" applyBorder="1" applyAlignment="1">
      <alignment horizontal="center" vertical="center" wrapText="1"/>
    </xf>
    <xf numFmtId="166" fontId="11" fillId="0" borderId="16" xfId="65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166" fontId="12" fillId="0" borderId="3" xfId="65" applyFont="1" applyFill="1" applyBorder="1" applyAlignment="1">
      <alignment horizontal="center"/>
    </xf>
    <xf numFmtId="0" fontId="12" fillId="0" borderId="0" xfId="0" applyFont="1" applyFill="1"/>
    <xf numFmtId="0" fontId="11" fillId="0" borderId="0" xfId="0" applyFont="1"/>
    <xf numFmtId="10" fontId="0" fillId="0" borderId="0" xfId="60" applyNumberFormat="1" applyFont="1" applyAlignment="1">
      <alignment horizontal="center"/>
    </xf>
    <xf numFmtId="0" fontId="22" fillId="3" borderId="0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10" fontId="9" fillId="0" borderId="3" xfId="60" applyNumberFormat="1" applyFont="1" applyBorder="1" applyAlignment="1">
      <alignment horizontal="center" vertical="center" wrapText="1"/>
    </xf>
    <xf numFmtId="10" fontId="9" fillId="0" borderId="8" xfId="60" applyNumberFormat="1" applyFont="1" applyBorder="1" applyAlignment="1">
      <alignment horizontal="center" vertical="center" wrapText="1"/>
    </xf>
    <xf numFmtId="166" fontId="17" fillId="0" borderId="5" xfId="65" applyNumberFormat="1" applyFont="1" applyFill="1" applyBorder="1" applyAlignment="1" applyProtection="1">
      <alignment horizontal="center" vertical="center"/>
    </xf>
    <xf numFmtId="166" fontId="17" fillId="0" borderId="12" xfId="65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wrapText="1"/>
    </xf>
    <xf numFmtId="4" fontId="23" fillId="0" borderId="0" xfId="0" applyNumberFormat="1" applyFont="1" applyBorder="1" applyAlignment="1">
      <alignment vertical="center" wrapText="1"/>
    </xf>
    <xf numFmtId="4" fontId="12" fillId="2" borderId="0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vertical="center" wrapText="1"/>
    </xf>
    <xf numFmtId="4" fontId="11" fillId="6" borderId="0" xfId="0" applyNumberFormat="1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6" fontId="12" fillId="0" borderId="8" xfId="65" applyFont="1" applyBorder="1" applyAlignment="1">
      <alignment horizontal="center" vertical="center" wrapText="1"/>
    </xf>
    <xf numFmtId="166" fontId="11" fillId="0" borderId="8" xfId="65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66" fontId="11" fillId="0" borderId="19" xfId="65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166" fontId="12" fillId="0" borderId="8" xfId="65" applyFont="1" applyFill="1" applyBorder="1" applyAlignment="1">
      <alignment horizontal="center" vertical="center" wrapText="1"/>
    </xf>
    <xf numFmtId="4" fontId="11" fillId="0" borderId="20" xfId="0" applyNumberFormat="1" applyFont="1" applyBorder="1" applyAlignment="1">
      <alignment vertical="center" wrapText="1"/>
    </xf>
    <xf numFmtId="4" fontId="11" fillId="0" borderId="21" xfId="0" applyNumberFormat="1" applyFont="1" applyBorder="1" applyAlignment="1">
      <alignment vertical="center" wrapText="1"/>
    </xf>
    <xf numFmtId="166" fontId="11" fillId="0" borderId="9" xfId="65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0" fontId="16" fillId="5" borderId="7" xfId="0" applyNumberFormat="1" applyFont="1" applyFill="1" applyBorder="1" applyAlignment="1">
      <alignment vertical="center"/>
    </xf>
    <xf numFmtId="10" fontId="16" fillId="5" borderId="3" xfId="0" applyNumberFormat="1" applyFont="1" applyFill="1" applyBorder="1" applyAlignment="1">
      <alignment horizontal="center" vertical="center"/>
    </xf>
    <xf numFmtId="10" fontId="16" fillId="5" borderId="3" xfId="65" applyNumberFormat="1" applyFont="1" applyFill="1" applyBorder="1" applyAlignment="1">
      <alignment horizontal="center" vertical="center"/>
    </xf>
    <xf numFmtId="10" fontId="17" fillId="0" borderId="0" xfId="65" applyNumberFormat="1" applyFont="1" applyFill="1" applyBorder="1" applyAlignment="1">
      <alignment vertical="center"/>
    </xf>
    <xf numFmtId="10" fontId="18" fillId="0" borderId="12" xfId="65" applyNumberFormat="1" applyFont="1" applyFill="1" applyBorder="1" applyAlignment="1" applyProtection="1">
      <alignment horizontal="right" vertical="center"/>
    </xf>
    <xf numFmtId="10" fontId="17" fillId="0" borderId="10" xfId="65" applyNumberFormat="1" applyFont="1" applyFill="1" applyBorder="1" applyAlignment="1">
      <alignment vertical="center"/>
    </xf>
    <xf numFmtId="10" fontId="17" fillId="0" borderId="11" xfId="65" applyNumberFormat="1" applyFont="1" applyFill="1" applyBorder="1" applyAlignment="1">
      <alignment vertical="center"/>
    </xf>
    <xf numFmtId="0" fontId="16" fillId="5" borderId="22" xfId="0" applyFont="1" applyFill="1" applyBorder="1" applyAlignment="1">
      <alignment vertical="center"/>
    </xf>
    <xf numFmtId="0" fontId="16" fillId="5" borderId="23" xfId="0" applyFont="1" applyFill="1" applyBorder="1" applyAlignment="1">
      <alignment horizontal="center" vertical="center"/>
    </xf>
    <xf numFmtId="166" fontId="16" fillId="5" borderId="23" xfId="65" applyFont="1" applyFill="1" applyBorder="1" applyAlignment="1">
      <alignment horizontal="center" vertical="center"/>
    </xf>
    <xf numFmtId="166" fontId="17" fillId="0" borderId="0" xfId="65" applyNumberFormat="1" applyFont="1" applyFill="1" applyBorder="1" applyAlignment="1" applyProtection="1">
      <alignment horizontal="center" vertical="center"/>
    </xf>
    <xf numFmtId="9" fontId="17" fillId="0" borderId="5" xfId="60" applyFont="1" applyFill="1" applyBorder="1" applyAlignment="1" applyProtection="1">
      <alignment horizontal="center" vertical="center"/>
    </xf>
    <xf numFmtId="166" fontId="11" fillId="0" borderId="3" xfId="65" applyNumberFormat="1" applyFont="1" applyFill="1" applyBorder="1" applyAlignment="1" applyProtection="1">
      <alignment horizontal="center" vertical="center"/>
    </xf>
    <xf numFmtId="166" fontId="17" fillId="8" borderId="24" xfId="65" applyNumberFormat="1" applyFont="1" applyFill="1" applyBorder="1" applyAlignment="1" applyProtection="1">
      <alignment horizontal="center" vertical="center"/>
    </xf>
    <xf numFmtId="166" fontId="17" fillId="0" borderId="5" xfId="60" applyNumberFormat="1" applyFont="1" applyFill="1" applyBorder="1" applyAlignment="1" applyProtection="1">
      <alignment horizontal="center" vertical="center"/>
    </xf>
    <xf numFmtId="166" fontId="17" fillId="0" borderId="24" xfId="65" applyNumberFormat="1" applyFont="1" applyFill="1" applyBorder="1" applyAlignment="1" applyProtection="1">
      <alignment horizontal="center" vertical="center"/>
    </xf>
    <xf numFmtId="166" fontId="11" fillId="0" borderId="23" xfId="65" applyNumberFormat="1" applyFont="1" applyFill="1" applyBorder="1" applyAlignment="1" applyProtection="1">
      <alignment horizontal="center" vertical="center"/>
    </xf>
    <xf numFmtId="10" fontId="11" fillId="0" borderId="3" xfId="65" applyNumberFormat="1" applyFont="1" applyFill="1" applyBorder="1" applyAlignment="1" applyProtection="1">
      <alignment horizontal="center" vertical="center"/>
    </xf>
    <xf numFmtId="166" fontId="17" fillId="0" borderId="0" xfId="65" applyNumberFormat="1" applyFont="1" applyFill="1" applyBorder="1" applyAlignment="1">
      <alignment horizontal="center" vertical="center"/>
    </xf>
    <xf numFmtId="166" fontId="12" fillId="0" borderId="0" xfId="65" applyNumberFormat="1" applyFont="1" applyFill="1" applyBorder="1" applyAlignment="1">
      <alignment horizontal="center" vertical="center"/>
    </xf>
    <xf numFmtId="4" fontId="11" fillId="0" borderId="0" xfId="65" applyNumberFormat="1" applyFont="1" applyAlignment="1">
      <alignment horizontal="center"/>
    </xf>
    <xf numFmtId="4" fontId="12" fillId="0" borderId="0" xfId="65" applyNumberFormat="1" applyFont="1"/>
    <xf numFmtId="4" fontId="12" fillId="0" borderId="0" xfId="65" applyNumberFormat="1" applyFont="1" applyBorder="1" applyAlignment="1"/>
    <xf numFmtId="4" fontId="12" fillId="0" borderId="0" xfId="0" applyNumberFormat="1" applyFont="1" applyBorder="1" applyAlignment="1">
      <alignment horizontal="center"/>
    </xf>
    <xf numFmtId="4" fontId="12" fillId="0" borderId="4" xfId="65" applyNumberFormat="1" applyFont="1" applyBorder="1" applyAlignment="1">
      <alignment horizontal="center"/>
    </xf>
    <xf numFmtId="4" fontId="12" fillId="2" borderId="3" xfId="65" applyNumberFormat="1" applyFont="1" applyFill="1" applyBorder="1" applyAlignment="1">
      <alignment horizontal="center"/>
    </xf>
    <xf numFmtId="4" fontId="12" fillId="0" borderId="3" xfId="65" applyNumberFormat="1" applyFont="1" applyBorder="1" applyAlignment="1">
      <alignment horizontal="center"/>
    </xf>
    <xf numFmtId="4" fontId="11" fillId="0" borderId="3" xfId="65" applyNumberFormat="1" applyFont="1" applyBorder="1" applyAlignment="1">
      <alignment horizontal="center"/>
    </xf>
    <xf numFmtId="4" fontId="11" fillId="2" borderId="3" xfId="65" applyNumberFormat="1" applyFont="1" applyFill="1" applyBorder="1" applyAlignment="1">
      <alignment horizontal="center"/>
    </xf>
    <xf numFmtId="4" fontId="12" fillId="0" borderId="3" xfId="65" applyNumberFormat="1" applyFont="1" applyFill="1" applyBorder="1" applyAlignment="1">
      <alignment horizontal="center"/>
    </xf>
    <xf numFmtId="4" fontId="12" fillId="0" borderId="0" xfId="65" applyNumberFormat="1" applyFont="1" applyAlignment="1">
      <alignment horizontal="center"/>
    </xf>
    <xf numFmtId="166" fontId="12" fillId="0" borderId="0" xfId="0" applyNumberFormat="1" applyFont="1" applyBorder="1" applyAlignment="1">
      <alignment vertical="center" wrapText="1"/>
    </xf>
    <xf numFmtId="166" fontId="0" fillId="0" borderId="0" xfId="0" applyNumberFormat="1"/>
    <xf numFmtId="166" fontId="0" fillId="0" borderId="0" xfId="65" applyFont="1" applyAlignment="1">
      <alignment horizontal="center"/>
    </xf>
    <xf numFmtId="166" fontId="8" fillId="0" borderId="24" xfId="65" applyFont="1" applyBorder="1" applyAlignment="1">
      <alignment horizontal="center" vertical="center" wrapText="1"/>
    </xf>
    <xf numFmtId="4" fontId="25" fillId="0" borderId="0" xfId="55" applyNumberFormat="1" applyFont="1"/>
    <xf numFmtId="171" fontId="25" fillId="0" borderId="0" xfId="55" applyNumberFormat="1" applyFont="1"/>
    <xf numFmtId="0" fontId="25" fillId="0" borderId="0" xfId="55" applyFont="1"/>
    <xf numFmtId="166" fontId="12" fillId="0" borderId="0" xfId="0" applyNumberFormat="1" applyFont="1" applyAlignment="1">
      <alignment vertical="center"/>
    </xf>
    <xf numFmtId="4" fontId="8" fillId="0" borderId="24" xfId="65" applyNumberFormat="1" applyFont="1" applyBorder="1" applyAlignment="1">
      <alignment vertical="center" wrapText="1"/>
    </xf>
    <xf numFmtId="0" fontId="12" fillId="40" borderId="3" xfId="0" applyFont="1" applyFill="1" applyBorder="1" applyAlignment="1">
      <alignment horizontal="center" vertical="center" wrapText="1"/>
    </xf>
    <xf numFmtId="0" fontId="12" fillId="40" borderId="3" xfId="0" applyFont="1" applyFill="1" applyBorder="1" applyAlignment="1">
      <alignment horizontal="left" vertical="center" wrapText="1"/>
    </xf>
    <xf numFmtId="0" fontId="12" fillId="40" borderId="3" xfId="0" applyFont="1" applyFill="1" applyBorder="1" applyAlignment="1">
      <alignment vertical="center" wrapText="1"/>
    </xf>
    <xf numFmtId="166" fontId="12" fillId="40" borderId="3" xfId="65" applyFont="1" applyFill="1" applyBorder="1" applyAlignment="1">
      <alignment horizontal="center" vertical="center" wrapText="1"/>
    </xf>
    <xf numFmtId="49" fontId="12" fillId="40" borderId="3" xfId="0" applyNumberFormat="1" applyFont="1" applyFill="1" applyBorder="1" applyAlignment="1">
      <alignment horizontal="center" vertical="center"/>
    </xf>
    <xf numFmtId="0" fontId="15" fillId="40" borderId="3" xfId="0" applyFont="1" applyFill="1" applyBorder="1" applyAlignment="1">
      <alignment vertical="center" wrapText="1"/>
    </xf>
    <xf numFmtId="166" fontId="12" fillId="40" borderId="3" xfId="65" applyFont="1" applyFill="1" applyBorder="1" applyAlignment="1">
      <alignment horizontal="center" vertical="center"/>
    </xf>
    <xf numFmtId="166" fontId="12" fillId="40" borderId="8" xfId="65" applyFont="1" applyFill="1" applyBorder="1" applyAlignment="1">
      <alignment horizontal="center" vertical="center" wrapText="1"/>
    </xf>
    <xf numFmtId="9" fontId="17" fillId="0" borderId="5" xfId="65" applyNumberFormat="1" applyFont="1" applyFill="1" applyBorder="1" applyAlignment="1" applyProtection="1">
      <alignment horizontal="center" vertical="center"/>
    </xf>
    <xf numFmtId="166" fontId="12" fillId="0" borderId="23" xfId="65" applyNumberFormat="1" applyFont="1" applyFill="1" applyBorder="1" applyAlignment="1" applyProtection="1">
      <alignment horizontal="center" vertical="center"/>
    </xf>
    <xf numFmtId="166" fontId="12" fillId="0" borderId="3" xfId="65" applyNumberFormat="1" applyFont="1" applyFill="1" applyBorder="1" applyAlignment="1" applyProtection="1">
      <alignment horizontal="center" vertical="center"/>
    </xf>
    <xf numFmtId="10" fontId="12" fillId="0" borderId="3" xfId="65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 applyAlignment="1">
      <alignment horizontal="center"/>
    </xf>
    <xf numFmtId="166" fontId="11" fillId="0" borderId="3" xfId="65" applyFont="1" applyBorder="1" applyAlignment="1">
      <alignment horizontal="left"/>
    </xf>
    <xf numFmtId="4" fontId="25" fillId="0" borderId="28" xfId="86" applyNumberFormat="1" applyFont="1" applyBorder="1" applyAlignment="1">
      <alignment horizontal="right" wrapText="1"/>
    </xf>
    <xf numFmtId="166" fontId="12" fillId="0" borderId="3" xfId="66" applyFont="1" applyBorder="1" applyAlignment="1">
      <alignment horizontal="center" vertical="center" wrapText="1"/>
    </xf>
    <xf numFmtId="4" fontId="12" fillId="40" borderId="3" xfId="66" applyNumberFormat="1" applyFont="1" applyFill="1" applyBorder="1" applyAlignment="1">
      <alignment horizontal="right" vertical="center" wrapText="1"/>
    </xf>
    <xf numFmtId="4" fontId="12" fillId="0" borderId="3" xfId="66" applyNumberFormat="1" applyFont="1" applyFill="1" applyBorder="1" applyAlignment="1">
      <alignment horizontal="right" vertical="center" wrapText="1"/>
    </xf>
    <xf numFmtId="166" fontId="12" fillId="40" borderId="3" xfId="66" applyFont="1" applyFill="1" applyBorder="1" applyAlignment="1">
      <alignment horizontal="center" vertical="center" wrapText="1"/>
    </xf>
    <xf numFmtId="166" fontId="12" fillId="0" borderId="3" xfId="66" applyFont="1" applyFill="1" applyBorder="1" applyAlignment="1">
      <alignment horizontal="center" vertical="center" wrapText="1"/>
    </xf>
    <xf numFmtId="166" fontId="11" fillId="0" borderId="16" xfId="66" applyFont="1" applyFill="1" applyBorder="1" applyAlignment="1">
      <alignment horizontal="center" vertical="center" wrapText="1"/>
    </xf>
    <xf numFmtId="0" fontId="12" fillId="40" borderId="3" xfId="0" applyFont="1" applyFill="1" applyBorder="1" applyAlignment="1">
      <alignment horizontal="center" vertical="center"/>
    </xf>
    <xf numFmtId="4" fontId="12" fillId="40" borderId="3" xfId="0" applyNumberFormat="1" applyFont="1" applyFill="1" applyBorder="1" applyAlignment="1">
      <alignment horizontal="center" vertical="center" wrapText="1"/>
    </xf>
    <xf numFmtId="166" fontId="0" fillId="0" borderId="0" xfId="65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left" vertical="center" wrapText="1"/>
    </xf>
    <xf numFmtId="4" fontId="12" fillId="0" borderId="3" xfId="66" applyNumberFormat="1" applyFont="1" applyBorder="1" applyAlignment="1">
      <alignment horizontal="right" vertical="center" wrapText="1"/>
    </xf>
    <xf numFmtId="4" fontId="12" fillId="0" borderId="8" xfId="66" applyNumberFormat="1" applyFont="1" applyBorder="1" applyAlignment="1">
      <alignment horizontal="right" vertical="center" wrapText="1"/>
    </xf>
    <xf numFmtId="4" fontId="11" fillId="0" borderId="3" xfId="66" applyNumberFormat="1" applyFont="1" applyBorder="1" applyAlignment="1">
      <alignment horizontal="center"/>
    </xf>
    <xf numFmtId="166" fontId="11" fillId="0" borderId="3" xfId="66" applyFont="1" applyBorder="1" applyAlignment="1">
      <alignment horizontal="center"/>
    </xf>
    <xf numFmtId="4" fontId="12" fillId="0" borderId="3" xfId="66" applyNumberFormat="1" applyFont="1" applyBorder="1" applyAlignment="1">
      <alignment horizontal="center"/>
    </xf>
    <xf numFmtId="166" fontId="12" fillId="0" borderId="3" xfId="66" applyFont="1" applyBorder="1" applyAlignment="1">
      <alignment horizontal="center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right" wrapText="1"/>
    </xf>
    <xf numFmtId="0" fontId="22" fillId="3" borderId="0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0" fontId="25" fillId="0" borderId="25" xfId="86" applyFont="1" applyBorder="1" applyAlignment="1">
      <alignment horizontal="left" wrapText="1"/>
    </xf>
    <xf numFmtId="0" fontId="25" fillId="0" borderId="26" xfId="86" applyFont="1" applyBorder="1" applyAlignment="1">
      <alignment horizontal="left" wrapText="1"/>
    </xf>
    <xf numFmtId="0" fontId="25" fillId="0" borderId="27" xfId="86" applyFont="1" applyBorder="1" applyAlignment="1">
      <alignment horizontal="left" wrapText="1"/>
    </xf>
    <xf numFmtId="4" fontId="25" fillId="0" borderId="28" xfId="86" applyNumberFormat="1" applyFont="1" applyBorder="1" applyAlignment="1">
      <alignment horizontal="center" wrapText="1"/>
    </xf>
    <xf numFmtId="171" fontId="25" fillId="0" borderId="28" xfId="86" applyNumberFormat="1" applyFont="1" applyBorder="1" applyAlignment="1">
      <alignment horizontal="right" wrapText="1"/>
    </xf>
    <xf numFmtId="4" fontId="25" fillId="0" borderId="29" xfId="86" applyNumberFormat="1" applyFont="1" applyBorder="1" applyAlignment="1">
      <alignment horizontal="right" wrapText="1"/>
    </xf>
    <xf numFmtId="4" fontId="25" fillId="0" borderId="29" xfId="86" applyNumberFormat="1" applyFont="1" applyBorder="1" applyAlignment="1">
      <alignment horizontal="right" vertical="top" wrapText="1"/>
    </xf>
    <xf numFmtId="10" fontId="27" fillId="0" borderId="27" xfId="86" applyNumberFormat="1" applyFont="1" applyBorder="1" applyAlignment="1">
      <alignment horizontal="right" vertical="top" wrapText="1"/>
    </xf>
    <xf numFmtId="4" fontId="27" fillId="0" borderId="29" xfId="86" applyNumberFormat="1" applyFont="1" applyBorder="1" applyAlignment="1">
      <alignment horizontal="right" vertical="top" wrapText="1"/>
    </xf>
    <xf numFmtId="0" fontId="25" fillId="0" borderId="30" xfId="86" applyFont="1" applyBorder="1"/>
    <xf numFmtId="0" fontId="25" fillId="0" borderId="28" xfId="86" applyFont="1" applyBorder="1"/>
    <xf numFmtId="4" fontId="25" fillId="0" borderId="28" xfId="86" applyNumberFormat="1" applyFont="1" applyBorder="1"/>
    <xf numFmtId="171" fontId="25" fillId="0" borderId="28" xfId="86" applyNumberFormat="1" applyFont="1" applyBorder="1"/>
    <xf numFmtId="4" fontId="25" fillId="0" borderId="29" xfId="86" applyNumberFormat="1" applyFont="1" applyBorder="1"/>
    <xf numFmtId="4" fontId="27" fillId="3" borderId="28" xfId="86" applyNumberFormat="1" applyFont="1" applyFill="1" applyBorder="1" applyAlignment="1">
      <alignment horizontal="left" vertical="top" wrapText="1"/>
    </xf>
    <xf numFmtId="171" fontId="27" fillId="3" borderId="28" xfId="86" applyNumberFormat="1" applyFont="1" applyFill="1" applyBorder="1" applyAlignment="1">
      <alignment horizontal="center" vertical="top" wrapText="1"/>
    </xf>
    <xf numFmtId="4" fontId="27" fillId="3" borderId="28" xfId="86" applyNumberFormat="1" applyFont="1" applyFill="1" applyBorder="1" applyAlignment="1">
      <alignment horizontal="center" vertical="top" wrapText="1"/>
    </xf>
    <xf numFmtId="4" fontId="27" fillId="3" borderId="29" xfId="86" applyNumberFormat="1" applyFont="1" applyFill="1" applyBorder="1" applyAlignment="1">
      <alignment horizontal="right" vertical="top" wrapText="1"/>
    </xf>
    <xf numFmtId="0" fontId="25" fillId="0" borderId="25" xfId="86" applyFont="1" applyBorder="1" applyAlignment="1">
      <alignment horizontal="left" vertical="top" wrapText="1"/>
    </xf>
    <xf numFmtId="0" fontId="25" fillId="0" borderId="26" xfId="86" applyFont="1" applyBorder="1" applyAlignment="1">
      <alignment horizontal="left" vertical="top" wrapText="1"/>
    </xf>
    <xf numFmtId="4" fontId="25" fillId="0" borderId="31" xfId="86" applyNumberFormat="1" applyFont="1" applyBorder="1" applyAlignment="1">
      <alignment horizontal="center" wrapText="1"/>
    </xf>
    <xf numFmtId="4" fontId="25" fillId="0" borderId="32" xfId="86" applyNumberFormat="1" applyFont="1" applyBorder="1" applyAlignment="1">
      <alignment horizontal="center" wrapText="1"/>
    </xf>
    <xf numFmtId="0" fontId="25" fillId="0" borderId="33" xfId="86" applyFont="1" applyBorder="1" applyAlignment="1">
      <alignment horizontal="left" vertical="top" wrapText="1"/>
    </xf>
    <xf numFmtId="171" fontId="25" fillId="0" borderId="33" xfId="86" applyNumberFormat="1" applyFont="1" applyBorder="1" applyAlignment="1">
      <alignment horizontal="left" vertical="top" wrapText="1"/>
    </xf>
    <xf numFmtId="0" fontId="25" fillId="0" borderId="25" xfId="86" applyFont="1" applyBorder="1" applyAlignment="1">
      <alignment horizontal="left"/>
    </xf>
    <xf numFmtId="0" fontId="25" fillId="0" borderId="26" xfId="86" applyFont="1" applyBorder="1" applyAlignment="1">
      <alignment horizontal="left"/>
    </xf>
    <xf numFmtId="0" fontId="25" fillId="0" borderId="27" xfId="86" applyFont="1" applyBorder="1" applyAlignment="1">
      <alignment horizontal="left"/>
    </xf>
    <xf numFmtId="10" fontId="53" fillId="3" borderId="27" xfId="86" applyNumberFormat="1" applyFont="1" applyFill="1" applyBorder="1" applyAlignment="1">
      <alignment horizontal="right" vertical="top" wrapText="1"/>
    </xf>
    <xf numFmtId="0" fontId="27" fillId="3" borderId="33" xfId="86" applyFont="1" applyFill="1" applyBorder="1" applyAlignment="1">
      <alignment horizontal="right" vertical="top" wrapText="1"/>
    </xf>
    <xf numFmtId="4" fontId="27" fillId="3" borderId="33" xfId="86" applyNumberFormat="1" applyFont="1" applyFill="1" applyBorder="1" applyAlignment="1">
      <alignment horizontal="right" vertical="top" wrapText="1"/>
    </xf>
    <xf numFmtId="0" fontId="27" fillId="0" borderId="25" xfId="86" applyFont="1" applyBorder="1" applyAlignment="1">
      <alignment horizontal="left" wrapText="1"/>
    </xf>
    <xf numFmtId="4" fontId="12" fillId="0" borderId="3" xfId="66" applyNumberFormat="1" applyFont="1" applyBorder="1" applyAlignment="1">
      <alignment horizontal="center" vertical="center" wrapText="1"/>
    </xf>
    <xf numFmtId="4" fontId="12" fillId="40" borderId="3" xfId="66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164" fontId="12" fillId="0" borderId="0" xfId="65" applyNumberFormat="1" applyFont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10" fontId="23" fillId="0" borderId="0" xfId="60" applyNumberFormat="1" applyFont="1" applyBorder="1" applyAlignment="1">
      <alignment vertical="center" wrapText="1"/>
    </xf>
    <xf numFmtId="164" fontId="0" fillId="0" borderId="0" xfId="65" applyNumberFormat="1" applyFont="1"/>
    <xf numFmtId="164" fontId="8" fillId="0" borderId="24" xfId="65" applyNumberFormat="1" applyFont="1" applyBorder="1" applyAlignment="1">
      <alignment horizontal="center" vertical="center" wrapText="1"/>
    </xf>
    <xf numFmtId="0" fontId="4" fillId="0" borderId="0" xfId="88"/>
    <xf numFmtId="0" fontId="4" fillId="3" borderId="0" xfId="88" applyFill="1" applyBorder="1"/>
    <xf numFmtId="0" fontId="3" fillId="3" borderId="0" xfId="88" applyFont="1" applyFill="1" applyBorder="1" applyAlignment="1">
      <alignment horizontal="center"/>
    </xf>
    <xf numFmtId="0" fontId="3" fillId="3" borderId="49" xfId="88" applyFont="1" applyFill="1" applyBorder="1" applyAlignment="1">
      <alignment horizontal="center"/>
    </xf>
    <xf numFmtId="10" fontId="3" fillId="3" borderId="49" xfId="88" applyNumberFormat="1" applyFont="1" applyFill="1" applyBorder="1" applyAlignment="1">
      <alignment horizontal="center"/>
    </xf>
    <xf numFmtId="0" fontId="3" fillId="2" borderId="50" xfId="88" applyFont="1" applyFill="1" applyBorder="1" applyAlignment="1">
      <alignment horizontal="left"/>
    </xf>
    <xf numFmtId="0" fontId="3" fillId="2" borderId="51" xfId="88" applyFont="1" applyFill="1" applyBorder="1" applyAlignment="1"/>
    <xf numFmtId="0" fontId="3" fillId="2" borderId="52" xfId="88" applyFont="1" applyFill="1" applyBorder="1" applyAlignment="1">
      <alignment horizontal="center"/>
    </xf>
    <xf numFmtId="0" fontId="4" fillId="3" borderId="53" xfId="88" applyFill="1" applyBorder="1"/>
    <xf numFmtId="10" fontId="4" fillId="3" borderId="55" xfId="88" applyNumberFormat="1" applyFont="1" applyFill="1" applyBorder="1" applyAlignment="1">
      <alignment horizontal="center"/>
    </xf>
    <xf numFmtId="10" fontId="4" fillId="3" borderId="56" xfId="88" applyNumberFormat="1" applyFont="1" applyFill="1" applyBorder="1" applyAlignment="1">
      <alignment horizontal="center"/>
    </xf>
    <xf numFmtId="0" fontId="4" fillId="3" borderId="57" xfId="88" applyFill="1" applyBorder="1"/>
    <xf numFmtId="10" fontId="4" fillId="3" borderId="14" xfId="88" applyNumberFormat="1" applyFont="1" applyFill="1" applyBorder="1" applyAlignment="1">
      <alignment horizontal="center"/>
    </xf>
    <xf numFmtId="10" fontId="4" fillId="3" borderId="12" xfId="88" applyNumberFormat="1" applyFont="1" applyFill="1" applyBorder="1" applyAlignment="1">
      <alignment horizontal="center"/>
    </xf>
    <xf numFmtId="0" fontId="4" fillId="3" borderId="58" xfId="88" applyFill="1" applyBorder="1"/>
    <xf numFmtId="10" fontId="4" fillId="3" borderId="15" xfId="88" applyNumberFormat="1" applyFont="1" applyFill="1" applyBorder="1" applyAlignment="1">
      <alignment horizontal="center"/>
    </xf>
    <xf numFmtId="0" fontId="3" fillId="3" borderId="57" xfId="88" applyFont="1" applyFill="1" applyBorder="1"/>
    <xf numFmtId="0" fontId="3" fillId="3" borderId="0" xfId="88" applyFont="1" applyFill="1" applyBorder="1" applyAlignment="1">
      <alignment horizontal="left"/>
    </xf>
    <xf numFmtId="0" fontId="3" fillId="3" borderId="50" xfId="88" applyFont="1" applyFill="1" applyBorder="1" applyAlignment="1">
      <alignment horizontal="left"/>
    </xf>
    <xf numFmtId="0" fontId="3" fillId="3" borderId="51" xfId="88" applyFont="1" applyFill="1" applyBorder="1" applyAlignment="1"/>
    <xf numFmtId="0" fontId="3" fillId="3" borderId="11" xfId="88" applyFont="1" applyFill="1" applyBorder="1" applyAlignment="1">
      <alignment horizontal="center"/>
    </xf>
    <xf numFmtId="10" fontId="4" fillId="0" borderId="55" xfId="61" applyNumberFormat="1" applyFont="1" applyBorder="1" applyAlignment="1">
      <alignment horizontal="center"/>
    </xf>
    <xf numFmtId="10" fontId="4" fillId="3" borderId="56" xfId="88" applyNumberFormat="1" applyFill="1" applyBorder="1" applyAlignment="1">
      <alignment horizontal="center"/>
    </xf>
    <xf numFmtId="10" fontId="4" fillId="3" borderId="12" xfId="88" applyNumberFormat="1" applyFill="1" applyBorder="1" applyAlignment="1">
      <alignment horizontal="center"/>
    </xf>
    <xf numFmtId="0" fontId="4" fillId="40" borderId="0" xfId="88" applyFont="1" applyFill="1" applyBorder="1" applyAlignment="1">
      <alignment horizontal="left"/>
    </xf>
    <xf numFmtId="0" fontId="4" fillId="3" borderId="10" xfId="88" applyFont="1" applyFill="1" applyBorder="1" applyAlignment="1">
      <alignment horizontal="left"/>
    </xf>
    <xf numFmtId="10" fontId="4" fillId="3" borderId="11" xfId="88" applyNumberFormat="1" applyFill="1" applyBorder="1" applyAlignment="1">
      <alignment horizontal="center"/>
    </xf>
    <xf numFmtId="10" fontId="3" fillId="3" borderId="15" xfId="88" applyNumberFormat="1" applyFont="1" applyFill="1" applyBorder="1" applyAlignment="1">
      <alignment horizontal="center"/>
    </xf>
    <xf numFmtId="0" fontId="3" fillId="3" borderId="52" xfId="88" applyFont="1" applyFill="1" applyBorder="1" applyAlignment="1">
      <alignment horizontal="center"/>
    </xf>
    <xf numFmtId="10" fontId="4" fillId="3" borderId="55" xfId="88" applyNumberFormat="1" applyFill="1" applyBorder="1" applyAlignment="1">
      <alignment horizontal="center"/>
    </xf>
    <xf numFmtId="10" fontId="4" fillId="3" borderId="14" xfId="88" applyNumberFormat="1" applyFill="1" applyBorder="1" applyAlignment="1">
      <alignment horizontal="center"/>
    </xf>
    <xf numFmtId="10" fontId="4" fillId="3" borderId="15" xfId="88" applyNumberFormat="1" applyFill="1" applyBorder="1" applyAlignment="1">
      <alignment horizontal="center"/>
    </xf>
    <xf numFmtId="0" fontId="3" fillId="3" borderId="57" xfId="88" applyFont="1" applyFill="1" applyBorder="1" applyAlignment="1">
      <alignment vertical="top"/>
    </xf>
    <xf numFmtId="10" fontId="3" fillId="3" borderId="15" xfId="88" applyNumberFormat="1" applyFont="1" applyFill="1" applyBorder="1" applyAlignment="1">
      <alignment horizontal="center" vertical="top"/>
    </xf>
    <xf numFmtId="0" fontId="4" fillId="3" borderId="57" xfId="88" applyFont="1" applyFill="1" applyBorder="1"/>
    <xf numFmtId="0" fontId="3" fillId="3" borderId="50" xfId="88" applyFont="1" applyFill="1" applyBorder="1"/>
    <xf numFmtId="0" fontId="3" fillId="3" borderId="51" xfId="88" applyFont="1" applyFill="1" applyBorder="1" applyAlignment="1">
      <alignment horizontal="left"/>
    </xf>
    <xf numFmtId="0" fontId="4" fillId="3" borderId="51" xfId="88" applyFont="1" applyFill="1" applyBorder="1" applyAlignment="1">
      <alignment horizontal="left"/>
    </xf>
    <xf numFmtId="0" fontId="4" fillId="3" borderId="54" xfId="88" applyFill="1" applyBorder="1"/>
    <xf numFmtId="176" fontId="3" fillId="3" borderId="54" xfId="88" applyNumberFormat="1" applyFont="1" applyFill="1" applyBorder="1" applyAlignment="1">
      <alignment horizontal="center"/>
    </xf>
    <xf numFmtId="0" fontId="4" fillId="3" borderId="56" xfId="88" applyFill="1" applyBorder="1"/>
    <xf numFmtId="0" fontId="4" fillId="3" borderId="10" xfId="88" applyFill="1" applyBorder="1"/>
    <xf numFmtId="0" fontId="4" fillId="3" borderId="11" xfId="88" applyFill="1" applyBorder="1"/>
    <xf numFmtId="10" fontId="3" fillId="2" borderId="50" xfId="88" applyNumberFormat="1" applyFont="1" applyFill="1" applyBorder="1"/>
    <xf numFmtId="10" fontId="3" fillId="2" borderId="49" xfId="88" applyNumberFormat="1" applyFont="1" applyFill="1" applyBorder="1"/>
    <xf numFmtId="0" fontId="0" fillId="0" borderId="0" xfId="0" applyFill="1"/>
    <xf numFmtId="178" fontId="0" fillId="0" borderId="0" xfId="65" applyNumberFormat="1" applyFont="1" applyFill="1"/>
    <xf numFmtId="180" fontId="0" fillId="0" borderId="0" xfId="65" applyNumberFormat="1" applyFont="1" applyFill="1"/>
    <xf numFmtId="0" fontId="4" fillId="0" borderId="0" xfId="0" applyFont="1"/>
    <xf numFmtId="4" fontId="12" fillId="0" borderId="3" xfId="0" applyNumberFormat="1" applyFont="1" applyBorder="1" applyAlignment="1">
      <alignment horizontal="left"/>
    </xf>
    <xf numFmtId="0" fontId="11" fillId="2" borderId="66" xfId="0" applyFont="1" applyFill="1" applyBorder="1" applyAlignment="1">
      <alignment vertical="center" wrapText="1"/>
    </xf>
    <xf numFmtId="0" fontId="12" fillId="2" borderId="36" xfId="0" applyFont="1" applyFill="1" applyBorder="1" applyAlignment="1">
      <alignment vertical="center" wrapText="1"/>
    </xf>
    <xf numFmtId="0" fontId="12" fillId="2" borderId="67" xfId="0" applyFont="1" applyFill="1" applyBorder="1" applyAlignment="1">
      <alignment vertical="center" wrapText="1"/>
    </xf>
    <xf numFmtId="166" fontId="0" fillId="0" borderId="0" xfId="0" applyNumberFormat="1" applyAlignment="1">
      <alignment vertical="center"/>
    </xf>
    <xf numFmtId="0" fontId="4" fillId="40" borderId="0" xfId="47" applyFont="1" applyFill="1" applyBorder="1" applyAlignment="1">
      <alignment horizontal="center"/>
    </xf>
    <xf numFmtId="0" fontId="4" fillId="40" borderId="0" xfId="47" applyFont="1" applyFill="1" applyBorder="1" applyAlignment="1">
      <alignment horizontal="center" wrapText="1"/>
    </xf>
    <xf numFmtId="0" fontId="4" fillId="40" borderId="0" xfId="47" applyFont="1" applyFill="1" applyBorder="1" applyProtection="1">
      <protection hidden="1"/>
    </xf>
    <xf numFmtId="0" fontId="4" fillId="40" borderId="0" xfId="47" applyFont="1" applyFill="1" applyBorder="1" applyAlignment="1" applyProtection="1">
      <alignment horizontal="center"/>
      <protection hidden="1"/>
    </xf>
    <xf numFmtId="0" fontId="4" fillId="40" borderId="0" xfId="47" applyFont="1" applyFill="1" applyBorder="1" applyAlignment="1" applyProtection="1">
      <alignment horizontal="left"/>
      <protection hidden="1"/>
    </xf>
    <xf numFmtId="0" fontId="7" fillId="40" borderId="0" xfId="135" applyFont="1" applyFill="1" applyAlignment="1">
      <alignment horizontal="center" wrapText="1"/>
    </xf>
    <xf numFmtId="0" fontId="0" fillId="0" borderId="0" xfId="0" applyAlignment="1"/>
    <xf numFmtId="0" fontId="7" fillId="40" borderId="0" xfId="135" applyFont="1" applyFill="1" applyAlignment="1">
      <alignment horizontal="center" wrapText="1"/>
    </xf>
    <xf numFmtId="0" fontId="7" fillId="40" borderId="0" xfId="135" applyFont="1" applyFill="1" applyAlignment="1">
      <alignment horizontal="center" wrapText="1"/>
    </xf>
    <xf numFmtId="0" fontId="7" fillId="40" borderId="0" xfId="135" applyFont="1" applyFill="1" applyAlignment="1">
      <alignment wrapText="1"/>
    </xf>
    <xf numFmtId="43" fontId="0" fillId="0" borderId="0" xfId="0" applyNumberFormat="1" applyAlignment="1">
      <alignment vertical="center"/>
    </xf>
    <xf numFmtId="0" fontId="0" fillId="0" borderId="0" xfId="0" applyAlignment="1" applyProtection="1">
      <protection locked="0"/>
    </xf>
    <xf numFmtId="4" fontId="12" fillId="40" borderId="3" xfId="66" applyNumberFormat="1" applyFont="1" applyFill="1" applyBorder="1" applyAlignment="1" applyProtection="1">
      <alignment horizontal="right" vertical="center" wrapText="1"/>
      <protection locked="0"/>
    </xf>
    <xf numFmtId="0" fontId="12" fillId="0" borderId="3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6" fontId="11" fillId="0" borderId="0" xfId="65" applyFont="1" applyAlignment="1">
      <alignment horizontal="center" vertical="center" wrapText="1"/>
    </xf>
    <xf numFmtId="181" fontId="12" fillId="0" borderId="0" xfId="65" applyNumberFormat="1" applyFont="1" applyAlignment="1">
      <alignment horizontal="center" vertical="center" wrapText="1"/>
    </xf>
    <xf numFmtId="10" fontId="73" fillId="0" borderId="0" xfId="65" applyNumberFormat="1" applyFont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166" fontId="8" fillId="3" borderId="3" xfId="65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7" fillId="40" borderId="0" xfId="135" applyFont="1" applyFill="1" applyAlignment="1">
      <alignment horizont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left" vertical="center" wrapText="1"/>
    </xf>
    <xf numFmtId="4" fontId="11" fillId="0" borderId="2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4" fontId="11" fillId="0" borderId="35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4" fontId="11" fillId="0" borderId="37" xfId="0" applyNumberFormat="1" applyFont="1" applyBorder="1" applyAlignment="1">
      <alignment horizontal="right" vertical="center" wrapText="1"/>
    </xf>
    <xf numFmtId="0" fontId="7" fillId="40" borderId="0" xfId="47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6" fontId="16" fillId="0" borderId="5" xfId="65" applyFont="1" applyFill="1" applyBorder="1" applyAlignment="1" applyProtection="1">
      <alignment horizontal="center" vertical="center"/>
    </xf>
    <xf numFmtId="166" fontId="16" fillId="0" borderId="3" xfId="65" applyFont="1" applyFill="1" applyBorder="1" applyAlignment="1" applyProtection="1">
      <alignment horizontal="center" vertical="center"/>
    </xf>
    <xf numFmtId="166" fontId="16" fillId="0" borderId="24" xfId="65" applyFont="1" applyFill="1" applyBorder="1" applyAlignment="1" applyProtection="1">
      <alignment horizontal="center" vertical="center"/>
    </xf>
    <xf numFmtId="1" fontId="19" fillId="0" borderId="17" xfId="0" applyNumberFormat="1" applyFont="1" applyFill="1" applyBorder="1" applyAlignment="1">
      <alignment horizontal="center" vertical="center"/>
    </xf>
    <xf numFmtId="1" fontId="19" fillId="0" borderId="7" xfId="0" applyNumberFormat="1" applyFont="1" applyFill="1" applyBorder="1" applyAlignment="1">
      <alignment horizontal="center" vertical="center"/>
    </xf>
    <xf numFmtId="1" fontId="19" fillId="0" borderId="38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0" borderId="0" xfId="47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5" fillId="0" borderId="25" xfId="55" applyFont="1" applyBorder="1" applyAlignment="1">
      <alignment horizontal="left" wrapText="1"/>
    </xf>
    <xf numFmtId="0" fontId="25" fillId="0" borderId="26" xfId="55" applyFont="1" applyBorder="1" applyAlignment="1">
      <alignment horizontal="left" wrapText="1"/>
    </xf>
    <xf numFmtId="0" fontId="25" fillId="0" borderId="27" xfId="55" applyFont="1" applyBorder="1" applyAlignment="1">
      <alignment horizontal="left" wrapText="1"/>
    </xf>
    <xf numFmtId="0" fontId="25" fillId="0" borderId="25" xfId="86" applyFont="1" applyBorder="1" applyAlignment="1">
      <alignment horizontal="left" vertical="top" wrapText="1"/>
    </xf>
    <xf numFmtId="0" fontId="25" fillId="0" borderId="26" xfId="86" applyFont="1" applyBorder="1" applyAlignment="1">
      <alignment horizontal="left" vertical="top" wrapText="1"/>
    </xf>
    <xf numFmtId="0" fontId="25" fillId="0" borderId="27" xfId="86" applyFont="1" applyBorder="1" applyAlignment="1">
      <alignment horizontal="left" vertical="top" wrapText="1"/>
    </xf>
    <xf numFmtId="0" fontId="27" fillId="3" borderId="25" xfId="86" applyFont="1" applyFill="1" applyBorder="1" applyAlignment="1">
      <alignment horizontal="right" vertical="top" wrapText="1"/>
    </xf>
    <xf numFmtId="0" fontId="27" fillId="3" borderId="26" xfId="86" applyFont="1" applyFill="1" applyBorder="1" applyAlignment="1">
      <alignment horizontal="right" vertical="top" wrapText="1"/>
    </xf>
    <xf numFmtId="0" fontId="27" fillId="3" borderId="27" xfId="86" applyFont="1" applyFill="1" applyBorder="1" applyAlignment="1">
      <alignment horizontal="right" vertical="top" wrapText="1"/>
    </xf>
    <xf numFmtId="0" fontId="27" fillId="0" borderId="25" xfId="86" applyFont="1" applyBorder="1" applyAlignment="1">
      <alignment horizontal="right" vertical="top" wrapText="1"/>
    </xf>
    <xf numFmtId="0" fontId="27" fillId="0" borderId="26" xfId="86" applyFont="1" applyBorder="1" applyAlignment="1">
      <alignment horizontal="right" vertical="top" wrapText="1"/>
    </xf>
    <xf numFmtId="0" fontId="27" fillId="0" borderId="27" xfId="86" applyFont="1" applyBorder="1" applyAlignment="1">
      <alignment horizontal="right" vertical="top" wrapText="1"/>
    </xf>
    <xf numFmtId="0" fontId="27" fillId="3" borderId="25" xfId="86" applyFont="1" applyFill="1" applyBorder="1" applyAlignment="1">
      <alignment horizontal="left" vertical="top" wrapText="1"/>
    </xf>
    <xf numFmtId="0" fontId="27" fillId="3" borderId="26" xfId="86" applyFont="1" applyFill="1" applyBorder="1" applyAlignment="1">
      <alignment horizontal="left" vertical="top" wrapText="1"/>
    </xf>
    <xf numFmtId="0" fontId="27" fillId="3" borderId="27" xfId="86" applyFont="1" applyFill="1" applyBorder="1" applyAlignment="1">
      <alignment horizontal="left" vertical="top" wrapText="1"/>
    </xf>
    <xf numFmtId="0" fontId="25" fillId="0" borderId="26" xfId="86" applyFont="1" applyBorder="1" applyAlignment="1">
      <alignment horizontal="left" wrapText="1"/>
    </xf>
    <xf numFmtId="0" fontId="25" fillId="0" borderId="27" xfId="86" applyFont="1" applyBorder="1" applyAlignment="1">
      <alignment horizontal="left" wrapText="1"/>
    </xf>
    <xf numFmtId="0" fontId="27" fillId="0" borderId="26" xfId="86" applyFont="1" applyBorder="1" applyAlignment="1">
      <alignment horizontal="left" wrapText="1"/>
    </xf>
    <xf numFmtId="0" fontId="27" fillId="0" borderId="27" xfId="86" applyFont="1" applyBorder="1" applyAlignment="1">
      <alignment horizontal="left" wrapText="1"/>
    </xf>
    <xf numFmtId="0" fontId="4" fillId="40" borderId="0" xfId="88" applyFont="1" applyFill="1" applyBorder="1" applyAlignment="1">
      <alignment horizontal="left"/>
    </xf>
    <xf numFmtId="0" fontId="4" fillId="3" borderId="54" xfId="88" applyFont="1" applyFill="1" applyBorder="1" applyAlignment="1">
      <alignment horizontal="left"/>
    </xf>
    <xf numFmtId="0" fontId="3" fillId="3" borderId="0" xfId="88" applyFont="1" applyFill="1" applyBorder="1" applyAlignment="1">
      <alignment horizontal="center"/>
    </xf>
    <xf numFmtId="0" fontId="3" fillId="3" borderId="49" xfId="88" applyFont="1" applyFill="1" applyBorder="1" applyAlignment="1">
      <alignment horizontal="center"/>
    </xf>
    <xf numFmtId="0" fontId="3" fillId="40" borderId="0" xfId="135" applyFont="1" applyFill="1" applyAlignment="1">
      <alignment horizontal="center" wrapText="1"/>
    </xf>
    <xf numFmtId="0" fontId="4" fillId="3" borderId="10" xfId="88" applyFont="1" applyFill="1" applyBorder="1" applyAlignment="1">
      <alignment horizontal="left" wrapText="1"/>
    </xf>
    <xf numFmtId="0" fontId="4" fillId="3" borderId="11" xfId="88" applyFont="1" applyFill="1" applyBorder="1" applyAlignment="1">
      <alignment horizontal="left" wrapText="1"/>
    </xf>
    <xf numFmtId="0" fontId="3" fillId="2" borderId="51" xfId="88" applyFont="1" applyFill="1" applyBorder="1" applyAlignment="1">
      <alignment horizontal="center"/>
    </xf>
    <xf numFmtId="0" fontId="3" fillId="3" borderId="51" xfId="88" applyFont="1" applyFill="1" applyBorder="1" applyAlignment="1">
      <alignment horizontal="left" vertical="top" wrapText="1"/>
    </xf>
    <xf numFmtId="0" fontId="3" fillId="3" borderId="52" xfId="88" applyFont="1" applyFill="1" applyBorder="1" applyAlignment="1">
      <alignment horizontal="left" vertical="top" wrapText="1"/>
    </xf>
    <xf numFmtId="0" fontId="4" fillId="3" borderId="10" xfId="88" applyFont="1" applyFill="1" applyBorder="1" applyAlignment="1">
      <alignment horizontal="left"/>
    </xf>
    <xf numFmtId="0" fontId="4" fillId="40" borderId="0" xfId="89" applyFont="1" applyFill="1" applyBorder="1" applyAlignment="1">
      <alignment horizontal="left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6" fontId="11" fillId="0" borderId="23" xfId="65" applyFont="1" applyBorder="1" applyAlignment="1">
      <alignment horizontal="center" vertical="center" wrapText="1"/>
    </xf>
    <xf numFmtId="166" fontId="11" fillId="0" borderId="68" xfId="65" applyFont="1" applyBorder="1" applyAlignment="1">
      <alignment horizontal="center" vertical="center" wrapText="1"/>
    </xf>
    <xf numFmtId="0" fontId="75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1" fillId="40" borderId="3" xfId="135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6" fontId="11" fillId="0" borderId="3" xfId="65" applyFont="1" applyBorder="1" applyAlignment="1">
      <alignment horizontal="center" vertical="center" wrapText="1"/>
    </xf>
    <xf numFmtId="166" fontId="12" fillId="0" borderId="3" xfId="65" applyFont="1" applyBorder="1" applyAlignment="1">
      <alignment horizontal="center" vertical="center" wrapText="1"/>
    </xf>
    <xf numFmtId="4" fontId="12" fillId="0" borderId="54" xfId="0" applyNumberFormat="1" applyFont="1" applyBorder="1" applyAlignment="1">
      <alignment horizontal="right" vertical="center" wrapText="1"/>
    </xf>
    <xf numFmtId="4" fontId="12" fillId="0" borderId="69" xfId="0" applyNumberFormat="1" applyFont="1" applyBorder="1" applyAlignment="1">
      <alignment horizontal="right" vertical="center" wrapText="1"/>
    </xf>
    <xf numFmtId="0" fontId="78" fillId="0" borderId="6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71" fillId="40" borderId="66" xfId="135" applyFont="1" applyFill="1" applyBorder="1" applyAlignment="1">
      <alignment horizontal="center" vertical="center" wrapText="1"/>
    </xf>
    <xf numFmtId="0" fontId="71" fillId="40" borderId="36" xfId="135" applyFont="1" applyFill="1" applyBorder="1" applyAlignment="1">
      <alignment horizontal="center" vertical="center" wrapText="1"/>
    </xf>
    <xf numFmtId="0" fontId="71" fillId="40" borderId="37" xfId="135" applyFont="1" applyFill="1" applyBorder="1" applyAlignment="1">
      <alignment horizontal="center" vertical="center" wrapText="1"/>
    </xf>
    <xf numFmtId="1" fontId="19" fillId="0" borderId="22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166" fontId="16" fillId="0" borderId="23" xfId="65" applyFont="1" applyFill="1" applyBorder="1" applyAlignment="1" applyProtection="1">
      <alignment horizontal="center" vertical="center"/>
    </xf>
    <xf numFmtId="9" fontId="17" fillId="0" borderId="23" xfId="60" applyFont="1" applyFill="1" applyBorder="1" applyAlignment="1" applyProtection="1">
      <alignment horizontal="center" vertical="center"/>
    </xf>
    <xf numFmtId="166" fontId="17" fillId="0" borderId="23" xfId="65" applyNumberFormat="1" applyFont="1" applyFill="1" applyBorder="1" applyAlignment="1" applyProtection="1">
      <alignment horizontal="center" vertical="center"/>
    </xf>
    <xf numFmtId="9" fontId="17" fillId="0" borderId="23" xfId="65" applyNumberFormat="1" applyFont="1" applyFill="1" applyBorder="1" applyAlignment="1" applyProtection="1">
      <alignment horizontal="center" vertical="center"/>
    </xf>
    <xf numFmtId="167" fontId="21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7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66" fontId="17" fillId="0" borderId="3" xfId="65" applyFont="1" applyFill="1" applyBorder="1" applyAlignment="1">
      <alignment horizontal="center" vertical="center"/>
    </xf>
    <xf numFmtId="166" fontId="17" fillId="0" borderId="3" xfId="65" applyNumberFormat="1" applyFont="1" applyFill="1" applyBorder="1" applyAlignment="1" applyProtection="1">
      <alignment horizontal="center" vertical="center"/>
    </xf>
    <xf numFmtId="0" fontId="80" fillId="0" borderId="65" xfId="0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right" vertical="center"/>
    </xf>
    <xf numFmtId="0" fontId="82" fillId="40" borderId="66" xfId="135" applyFont="1" applyFill="1" applyBorder="1" applyAlignment="1">
      <alignment horizontal="center" vertical="center" wrapText="1"/>
    </xf>
    <xf numFmtId="0" fontId="7" fillId="40" borderId="36" xfId="135" applyFont="1" applyFill="1" applyBorder="1" applyAlignment="1">
      <alignment horizontal="center" vertical="center" wrapText="1"/>
    </xf>
    <xf numFmtId="0" fontId="7" fillId="40" borderId="37" xfId="135" applyFont="1" applyFill="1" applyBorder="1" applyAlignment="1">
      <alignment horizontal="center" vertical="center" wrapText="1"/>
    </xf>
    <xf numFmtId="0" fontId="7" fillId="40" borderId="66" xfId="135" applyFont="1" applyFill="1" applyBorder="1" applyAlignment="1">
      <alignment horizontal="center" vertical="center" wrapText="1"/>
    </xf>
    <xf numFmtId="0" fontId="70" fillId="3" borderId="66" xfId="0" applyFont="1" applyFill="1" applyBorder="1" applyAlignment="1">
      <alignment horizontal="center" vertical="center" wrapText="1"/>
    </xf>
    <xf numFmtId="0" fontId="70" fillId="3" borderId="36" xfId="0" applyFont="1" applyFill="1" applyBorder="1" applyAlignment="1">
      <alignment horizontal="center" vertical="center" wrapText="1"/>
    </xf>
    <xf numFmtId="0" fontId="70" fillId="3" borderId="37" xfId="0" applyFont="1" applyFill="1" applyBorder="1" applyAlignment="1">
      <alignment horizontal="center" vertical="center" wrapText="1"/>
    </xf>
    <xf numFmtId="0" fontId="22" fillId="0" borderId="66" xfId="0" applyFont="1" applyFill="1" applyBorder="1" applyAlignment="1">
      <alignment horizontal="center"/>
    </xf>
    <xf numFmtId="0" fontId="22" fillId="0" borderId="36" xfId="0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71" fillId="0" borderId="3" xfId="0" applyFont="1" applyFill="1" applyBorder="1" applyAlignment="1">
      <alignment horizontal="right" vertical="center"/>
    </xf>
    <xf numFmtId="0" fontId="71" fillId="0" borderId="3" xfId="0" applyFont="1" applyFill="1" applyBorder="1" applyAlignment="1">
      <alignment horizontal="center"/>
    </xf>
    <xf numFmtId="0" fontId="71" fillId="0" borderId="3" xfId="0" quotePrefix="1" applyFont="1" applyFill="1" applyBorder="1" applyAlignment="1">
      <alignment horizontal="center"/>
    </xf>
    <xf numFmtId="0" fontId="0" fillId="0" borderId="3" xfId="0" quotePrefix="1" applyFill="1" applyBorder="1" applyAlignment="1">
      <alignment horizontal="left" vertical="center"/>
    </xf>
    <xf numFmtId="0" fontId="71" fillId="0" borderId="3" xfId="0" applyFont="1" applyFill="1" applyBorder="1"/>
    <xf numFmtId="10" fontId="0" fillId="0" borderId="3" xfId="60" applyNumberFormat="1" applyFont="1" applyFill="1" applyBorder="1"/>
    <xf numFmtId="179" fontId="0" fillId="0" borderId="3" xfId="60" applyNumberFormat="1" applyFont="1" applyFill="1" applyBorder="1"/>
    <xf numFmtId="0" fontId="4" fillId="0" borderId="3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72" fillId="0" borderId="3" xfId="0" applyFont="1" applyFill="1" applyBorder="1" applyAlignment="1">
      <alignment horizontal="right" vertical="center"/>
    </xf>
    <xf numFmtId="10" fontId="72" fillId="0" borderId="3" xfId="60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right" vertical="center"/>
    </xf>
    <xf numFmtId="0" fontId="75" fillId="40" borderId="70" xfId="47" applyFont="1" applyFill="1" applyBorder="1" applyAlignment="1">
      <alignment horizontal="center" vertical="center"/>
    </xf>
    <xf numFmtId="0" fontId="4" fillId="40" borderId="70" xfId="47" applyFont="1" applyFill="1" applyBorder="1" applyAlignment="1">
      <alignment horizontal="center" vertical="center"/>
    </xf>
    <xf numFmtId="0" fontId="2" fillId="40" borderId="70" xfId="135" applyFont="1" applyFill="1" applyBorder="1" applyAlignment="1">
      <alignment horizontal="center" wrapText="1"/>
    </xf>
    <xf numFmtId="0" fontId="26" fillId="0" borderId="70" xfId="55" applyFont="1" applyBorder="1" applyAlignment="1">
      <alignment horizontal="center" vertical="center" wrapText="1"/>
    </xf>
    <xf numFmtId="0" fontId="27" fillId="0" borderId="70" xfId="55" applyFont="1" applyBorder="1" applyAlignment="1">
      <alignment horizontal="center" vertical="center" wrapText="1"/>
    </xf>
    <xf numFmtId="0" fontId="27" fillId="3" borderId="70" xfId="55" applyFont="1" applyFill="1" applyBorder="1" applyAlignment="1">
      <alignment horizontal="left" wrapText="1"/>
    </xf>
    <xf numFmtId="0" fontId="27" fillId="3" borderId="70" xfId="55" applyNumberFormat="1" applyFont="1" applyFill="1" applyBorder="1" applyAlignment="1">
      <alignment horizontal="left" wrapText="1"/>
    </xf>
    <xf numFmtId="0" fontId="27" fillId="3" borderId="70" xfId="55" applyNumberFormat="1" applyFont="1" applyFill="1" applyBorder="1" applyAlignment="1">
      <alignment horizontal="center" wrapText="1"/>
    </xf>
    <xf numFmtId="0" fontId="25" fillId="3" borderId="70" xfId="55" applyNumberFormat="1" applyFont="1" applyFill="1" applyBorder="1" applyAlignment="1">
      <alignment horizontal="right" wrapText="1"/>
    </xf>
    <xf numFmtId="0" fontId="27" fillId="0" borderId="70" xfId="55" applyFont="1" applyBorder="1" applyAlignment="1">
      <alignment horizontal="left" wrapText="1"/>
    </xf>
    <xf numFmtId="0" fontId="27" fillId="0" borderId="70" xfId="55" applyFont="1" applyBorder="1" applyAlignment="1">
      <alignment horizontal="left" wrapText="1"/>
    </xf>
    <xf numFmtId="0" fontId="25" fillId="0" borderId="70" xfId="55" applyFont="1" applyBorder="1" applyAlignment="1">
      <alignment horizontal="left" vertical="top" wrapText="1"/>
    </xf>
    <xf numFmtId="0" fontId="27" fillId="3" borderId="70" xfId="55" applyFont="1" applyFill="1" applyBorder="1" applyAlignment="1">
      <alignment horizontal="left" vertical="top" wrapText="1"/>
    </xf>
    <xf numFmtId="4" fontId="27" fillId="3" borderId="70" xfId="55" applyNumberFormat="1" applyFont="1" applyFill="1" applyBorder="1" applyAlignment="1">
      <alignment horizontal="left" vertical="top" wrapText="1"/>
    </xf>
    <xf numFmtId="171" fontId="27" fillId="3" borderId="70" xfId="55" applyNumberFormat="1" applyFont="1" applyFill="1" applyBorder="1" applyAlignment="1">
      <alignment horizontal="center" vertical="top" wrapText="1"/>
    </xf>
    <xf numFmtId="4" fontId="27" fillId="3" borderId="70" xfId="55" applyNumberFormat="1" applyFont="1" applyFill="1" applyBorder="1" applyAlignment="1">
      <alignment horizontal="center" vertical="top" wrapText="1"/>
    </xf>
    <xf numFmtId="4" fontId="27" fillId="3" borderId="70" xfId="55" applyNumberFormat="1" applyFont="1" applyFill="1" applyBorder="1" applyAlignment="1">
      <alignment horizontal="right" vertical="top" wrapText="1"/>
    </xf>
    <xf numFmtId="0" fontId="25" fillId="0" borderId="70" xfId="55" applyFont="1" applyBorder="1" applyAlignment="1">
      <alignment horizontal="left" wrapText="1"/>
    </xf>
    <xf numFmtId="4" fontId="25" fillId="0" borderId="70" xfId="55" applyNumberFormat="1" applyFont="1" applyBorder="1" applyAlignment="1">
      <alignment horizontal="center" wrapText="1"/>
    </xf>
    <xf numFmtId="171" fontId="25" fillId="0" borderId="70" xfId="55" applyNumberFormat="1" applyFont="1" applyBorder="1" applyAlignment="1">
      <alignment horizontal="right" wrapText="1"/>
    </xf>
    <xf numFmtId="4" fontId="25" fillId="0" borderId="70" xfId="55" applyNumberFormat="1" applyFont="1" applyBorder="1" applyAlignment="1">
      <alignment horizontal="right" wrapText="1"/>
    </xf>
    <xf numFmtId="0" fontId="27" fillId="0" borderId="70" xfId="55" applyFont="1" applyBorder="1" applyAlignment="1">
      <alignment horizontal="right" vertical="top" wrapText="1"/>
    </xf>
    <xf numFmtId="4" fontId="25" fillId="0" borderId="70" xfId="55" applyNumberFormat="1" applyFont="1" applyBorder="1" applyAlignment="1">
      <alignment horizontal="right" vertical="top" wrapText="1"/>
    </xf>
    <xf numFmtId="10" fontId="27" fillId="0" borderId="70" xfId="55" applyNumberFormat="1" applyFont="1" applyBorder="1" applyAlignment="1">
      <alignment horizontal="right" vertical="top" wrapText="1"/>
    </xf>
    <xf numFmtId="4" fontId="27" fillId="0" borderId="70" xfId="55" applyNumberFormat="1" applyFont="1" applyBorder="1" applyAlignment="1">
      <alignment horizontal="right" vertical="top" wrapText="1"/>
    </xf>
    <xf numFmtId="0" fontId="25" fillId="0" borderId="70" xfId="55" applyFont="1" applyBorder="1"/>
    <xf numFmtId="4" fontId="25" fillId="0" borderId="70" xfId="55" applyNumberFormat="1" applyFont="1" applyBorder="1"/>
    <xf numFmtId="171" fontId="25" fillId="0" borderId="70" xfId="55" applyNumberFormat="1" applyFont="1" applyBorder="1"/>
    <xf numFmtId="0" fontId="25" fillId="0" borderId="70" xfId="55" applyFont="1" applyBorder="1" applyAlignment="1">
      <alignment horizontal="left" vertical="top" wrapText="1"/>
    </xf>
    <xf numFmtId="0" fontId="54" fillId="0" borderId="70" xfId="0" applyFont="1" applyBorder="1"/>
    <xf numFmtId="171" fontId="25" fillId="0" borderId="70" xfId="55" applyNumberFormat="1" applyFont="1" applyBorder="1" applyAlignment="1">
      <alignment horizontal="left" vertical="top" wrapText="1"/>
    </xf>
    <xf numFmtId="4" fontId="25" fillId="0" borderId="70" xfId="86" applyNumberFormat="1" applyFont="1" applyBorder="1" applyAlignment="1">
      <alignment horizontal="right" wrapText="1"/>
    </xf>
    <xf numFmtId="0" fontId="27" fillId="3" borderId="70" xfId="55" applyFont="1" applyFill="1" applyBorder="1" applyAlignment="1">
      <alignment horizontal="right" vertical="top" wrapText="1"/>
    </xf>
    <xf numFmtId="10" fontId="53" fillId="3" borderId="70" xfId="55" applyNumberFormat="1" applyFont="1" applyFill="1" applyBorder="1" applyAlignment="1">
      <alignment horizontal="right" vertical="top" wrapText="1"/>
    </xf>
    <xf numFmtId="0" fontId="27" fillId="3" borderId="70" xfId="55" applyFont="1" applyFill="1" applyBorder="1" applyAlignment="1">
      <alignment horizontal="right" vertical="top" wrapText="1"/>
    </xf>
    <xf numFmtId="0" fontId="25" fillId="3" borderId="70" xfId="55" applyNumberFormat="1" applyFont="1" applyFill="1" applyBorder="1" applyAlignment="1">
      <alignment horizontal="right" wrapText="1"/>
    </xf>
    <xf numFmtId="0" fontId="25" fillId="0" borderId="70" xfId="55" applyFont="1" applyBorder="1" applyAlignment="1">
      <alignment vertical="top" wrapText="1"/>
    </xf>
    <xf numFmtId="0" fontId="27" fillId="3" borderId="71" xfId="86" applyFont="1" applyFill="1" applyBorder="1" applyAlignment="1">
      <alignment horizontal="left" wrapText="1"/>
    </xf>
    <xf numFmtId="0" fontId="27" fillId="3" borderId="33" xfId="86" applyNumberFormat="1" applyFont="1" applyFill="1" applyBorder="1" applyAlignment="1">
      <alignment horizontal="left" wrapText="1"/>
    </xf>
    <xf numFmtId="0" fontId="27" fillId="3" borderId="33" xfId="86" applyFont="1" applyFill="1" applyBorder="1" applyAlignment="1">
      <alignment horizontal="left" wrapText="1"/>
    </xf>
    <xf numFmtId="0" fontId="27" fillId="3" borderId="28" xfId="86" applyFont="1" applyFill="1" applyBorder="1" applyAlignment="1">
      <alignment horizontal="left" wrapText="1"/>
    </xf>
    <xf numFmtId="0" fontId="27" fillId="3" borderId="72" xfId="86" applyNumberFormat="1" applyFont="1" applyFill="1" applyBorder="1" applyAlignment="1">
      <alignment horizontal="center" wrapText="1"/>
    </xf>
    <xf numFmtId="0" fontId="27" fillId="3" borderId="28" xfId="86" applyNumberFormat="1" applyFont="1" applyFill="1" applyBorder="1" applyAlignment="1">
      <alignment horizontal="center" wrapText="1"/>
    </xf>
    <xf numFmtId="0" fontId="25" fillId="3" borderId="72" xfId="86" applyNumberFormat="1" applyFont="1" applyFill="1" applyBorder="1" applyAlignment="1">
      <alignment horizontal="right" wrapText="1"/>
    </xf>
    <xf numFmtId="0" fontId="25" fillId="3" borderId="28" xfId="86" applyNumberFormat="1" applyFont="1" applyFill="1" applyBorder="1" applyAlignment="1">
      <alignment horizontal="right" wrapText="1"/>
    </xf>
    <xf numFmtId="0" fontId="80" fillId="3" borderId="73" xfId="86" applyFont="1" applyFill="1" applyBorder="1" applyAlignment="1">
      <alignment horizontal="right" vertical="top" wrapText="1"/>
    </xf>
    <xf numFmtId="0" fontId="80" fillId="3" borderId="74" xfId="86" applyFont="1" applyFill="1" applyBorder="1" applyAlignment="1">
      <alignment horizontal="right" vertical="top" wrapText="1"/>
    </xf>
    <xf numFmtId="0" fontId="80" fillId="3" borderId="75" xfId="86" applyFont="1" applyFill="1" applyBorder="1" applyAlignment="1">
      <alignment horizontal="right" vertical="top" wrapText="1"/>
    </xf>
  </cellXfs>
  <cellStyles count="136">
    <cellStyle name="0,0_x000d__x000a_NA_x000d__x000a_" xfId="1" xr:uid="{00000000-0005-0000-0000-000000000000}"/>
    <cellStyle name="20% - Accent1" xfId="90" xr:uid="{00000000-0005-0000-0000-000001000000}"/>
    <cellStyle name="20% - Accent2" xfId="91" xr:uid="{00000000-0005-0000-0000-000002000000}"/>
    <cellStyle name="20% - Accent3" xfId="92" xr:uid="{00000000-0005-0000-0000-000003000000}"/>
    <cellStyle name="20% - Accent4" xfId="93" xr:uid="{00000000-0005-0000-0000-000004000000}"/>
    <cellStyle name="20% - Accent5" xfId="94" xr:uid="{00000000-0005-0000-0000-000005000000}"/>
    <cellStyle name="20% - Accent6" xfId="95" xr:uid="{00000000-0005-0000-0000-000006000000}"/>
    <cellStyle name="20% - Ênfase1 2" xfId="2" xr:uid="{00000000-0005-0000-0000-000007000000}"/>
    <cellStyle name="20% - Ênfase2 2" xfId="3" xr:uid="{00000000-0005-0000-0000-000008000000}"/>
    <cellStyle name="20% - Ênfase3 2" xfId="4" xr:uid="{00000000-0005-0000-0000-000009000000}"/>
    <cellStyle name="20% - Ênfase4 2" xfId="5" xr:uid="{00000000-0005-0000-0000-00000A000000}"/>
    <cellStyle name="20% - Ênfase5 2" xfId="6" xr:uid="{00000000-0005-0000-0000-00000B000000}"/>
    <cellStyle name="20% - Ênfase6 2" xfId="7" xr:uid="{00000000-0005-0000-0000-00000C000000}"/>
    <cellStyle name="3988,43" xfId="8" xr:uid="{00000000-0005-0000-0000-00000D000000}"/>
    <cellStyle name="40% - Accent1" xfId="96" xr:uid="{00000000-0005-0000-0000-00000E000000}"/>
    <cellStyle name="40% - Accent2" xfId="97" xr:uid="{00000000-0005-0000-0000-00000F000000}"/>
    <cellStyle name="40% - Accent3" xfId="98" xr:uid="{00000000-0005-0000-0000-000010000000}"/>
    <cellStyle name="40% - Accent4" xfId="99" xr:uid="{00000000-0005-0000-0000-000011000000}"/>
    <cellStyle name="40% - Accent5" xfId="100" xr:uid="{00000000-0005-0000-0000-000012000000}"/>
    <cellStyle name="40% - Accent6" xfId="101" xr:uid="{00000000-0005-0000-0000-000013000000}"/>
    <cellStyle name="40% - Ênfase1 2" xfId="9" xr:uid="{00000000-0005-0000-0000-000014000000}"/>
    <cellStyle name="40% - Ênfase2 2" xfId="10" xr:uid="{00000000-0005-0000-0000-000015000000}"/>
    <cellStyle name="40% - Ênfase3 2" xfId="11" xr:uid="{00000000-0005-0000-0000-000016000000}"/>
    <cellStyle name="40% - Ênfase4 2" xfId="12" xr:uid="{00000000-0005-0000-0000-000017000000}"/>
    <cellStyle name="40% - Ênfase5 2" xfId="13" xr:uid="{00000000-0005-0000-0000-000018000000}"/>
    <cellStyle name="40% - Ênfase6 2" xfId="14" xr:uid="{00000000-0005-0000-0000-000019000000}"/>
    <cellStyle name="60% - Accent1" xfId="102" xr:uid="{00000000-0005-0000-0000-00001A000000}"/>
    <cellStyle name="60% - Accent2" xfId="103" xr:uid="{00000000-0005-0000-0000-00001B000000}"/>
    <cellStyle name="60% - Accent3" xfId="104" xr:uid="{00000000-0005-0000-0000-00001C000000}"/>
    <cellStyle name="60% - Accent4" xfId="105" xr:uid="{00000000-0005-0000-0000-00001D000000}"/>
    <cellStyle name="60% - Accent5" xfId="106" xr:uid="{00000000-0005-0000-0000-00001E000000}"/>
    <cellStyle name="60% - Accent6" xfId="107" xr:uid="{00000000-0005-0000-0000-00001F000000}"/>
    <cellStyle name="60% - Ênfase1 2" xfId="15" xr:uid="{00000000-0005-0000-0000-000020000000}"/>
    <cellStyle name="60% - Ênfase2 2" xfId="16" xr:uid="{00000000-0005-0000-0000-000021000000}"/>
    <cellStyle name="60% - Ênfase3 2" xfId="17" xr:uid="{00000000-0005-0000-0000-000022000000}"/>
    <cellStyle name="60% - Ênfase4 2" xfId="18" xr:uid="{00000000-0005-0000-0000-000023000000}"/>
    <cellStyle name="60% - Ênfase5 2" xfId="19" xr:uid="{00000000-0005-0000-0000-000024000000}"/>
    <cellStyle name="60% - Ênfase6 2" xfId="20" xr:uid="{00000000-0005-0000-0000-000025000000}"/>
    <cellStyle name="Accent1" xfId="108" xr:uid="{00000000-0005-0000-0000-000026000000}"/>
    <cellStyle name="Accent2" xfId="109" xr:uid="{00000000-0005-0000-0000-000027000000}"/>
    <cellStyle name="Accent3" xfId="110" xr:uid="{00000000-0005-0000-0000-000028000000}"/>
    <cellStyle name="Accent4" xfId="111" xr:uid="{00000000-0005-0000-0000-000029000000}"/>
    <cellStyle name="Accent5" xfId="112" xr:uid="{00000000-0005-0000-0000-00002A000000}"/>
    <cellStyle name="Accent6" xfId="113" xr:uid="{00000000-0005-0000-0000-00002B000000}"/>
    <cellStyle name="Bad" xfId="114" xr:uid="{00000000-0005-0000-0000-00002C000000}"/>
    <cellStyle name="Bom 2" xfId="21" xr:uid="{00000000-0005-0000-0000-00002D000000}"/>
    <cellStyle name="Calculation" xfId="115" xr:uid="{00000000-0005-0000-0000-00002E000000}"/>
    <cellStyle name="Cálculo 2" xfId="22" xr:uid="{00000000-0005-0000-0000-00002F000000}"/>
    <cellStyle name="Célula de Verificação 2" xfId="23" xr:uid="{00000000-0005-0000-0000-000030000000}"/>
    <cellStyle name="Célula Vinculada 2" xfId="24" xr:uid="{00000000-0005-0000-0000-000031000000}"/>
    <cellStyle name="Check Cell" xfId="116" xr:uid="{00000000-0005-0000-0000-000032000000}"/>
    <cellStyle name="Comma" xfId="25" xr:uid="{00000000-0005-0000-0000-000033000000}"/>
    <cellStyle name="Comma0" xfId="26" xr:uid="{00000000-0005-0000-0000-000034000000}"/>
    <cellStyle name="Currency" xfId="27" xr:uid="{00000000-0005-0000-0000-000035000000}"/>
    <cellStyle name="Currency0" xfId="28" xr:uid="{00000000-0005-0000-0000-000036000000}"/>
    <cellStyle name="Data" xfId="29" xr:uid="{00000000-0005-0000-0000-000037000000}"/>
    <cellStyle name="Date" xfId="30" xr:uid="{00000000-0005-0000-0000-000038000000}"/>
    <cellStyle name="Ênfase1 2" xfId="31" xr:uid="{00000000-0005-0000-0000-000039000000}"/>
    <cellStyle name="Ênfase2 2" xfId="32" xr:uid="{00000000-0005-0000-0000-00003A000000}"/>
    <cellStyle name="Ênfase3 2" xfId="33" xr:uid="{00000000-0005-0000-0000-00003B000000}"/>
    <cellStyle name="Ênfase4 2" xfId="34" xr:uid="{00000000-0005-0000-0000-00003C000000}"/>
    <cellStyle name="Ênfase5 2" xfId="35" xr:uid="{00000000-0005-0000-0000-00003D000000}"/>
    <cellStyle name="Ênfase6 2" xfId="36" xr:uid="{00000000-0005-0000-0000-00003E000000}"/>
    <cellStyle name="Entrada 2" xfId="37" xr:uid="{00000000-0005-0000-0000-00003F000000}"/>
    <cellStyle name="Euro" xfId="38" xr:uid="{00000000-0005-0000-0000-000040000000}"/>
    <cellStyle name="Explanatory Text" xfId="117" xr:uid="{00000000-0005-0000-0000-000041000000}"/>
    <cellStyle name="Fixed" xfId="39" xr:uid="{00000000-0005-0000-0000-000042000000}"/>
    <cellStyle name="Fixo" xfId="40" xr:uid="{00000000-0005-0000-0000-000043000000}"/>
    <cellStyle name="Good" xfId="118" xr:uid="{00000000-0005-0000-0000-000044000000}"/>
    <cellStyle name="Heading 1" xfId="41" xr:uid="{00000000-0005-0000-0000-000045000000}"/>
    <cellStyle name="Heading 2" xfId="42" xr:uid="{00000000-0005-0000-0000-000046000000}"/>
    <cellStyle name="Heading 3" xfId="119" xr:uid="{00000000-0005-0000-0000-000047000000}"/>
    <cellStyle name="Heading 4" xfId="120" xr:uid="{00000000-0005-0000-0000-000048000000}"/>
    <cellStyle name="Incorreto 2" xfId="43" xr:uid="{00000000-0005-0000-0000-000049000000}"/>
    <cellStyle name="Indefinido" xfId="121" xr:uid="{00000000-0005-0000-0000-00004A000000}"/>
    <cellStyle name="Input" xfId="122" xr:uid="{00000000-0005-0000-0000-00004B000000}"/>
    <cellStyle name="Linked Cell" xfId="123" xr:uid="{00000000-0005-0000-0000-00004C000000}"/>
    <cellStyle name="Moeda 2" xfId="44" xr:uid="{00000000-0005-0000-0000-00004D000000}"/>
    <cellStyle name="Moeda 3" xfId="124" xr:uid="{00000000-0005-0000-0000-00004E000000}"/>
    <cellStyle name="Moeda0" xfId="45" xr:uid="{00000000-0005-0000-0000-00004F000000}"/>
    <cellStyle name="Neutra 2" xfId="46" xr:uid="{00000000-0005-0000-0000-000050000000}"/>
    <cellStyle name="Neutral" xfId="125" xr:uid="{00000000-0005-0000-0000-000051000000}"/>
    <cellStyle name="Normal" xfId="0" builtinId="0"/>
    <cellStyle name="Normal 2" xfId="47" xr:uid="{00000000-0005-0000-0000-000053000000}"/>
    <cellStyle name="Normal 2 2" xfId="48" xr:uid="{00000000-0005-0000-0000-000054000000}"/>
    <cellStyle name="Normal 2 2 2" xfId="88" xr:uid="{00000000-0005-0000-0000-000055000000}"/>
    <cellStyle name="Normal 2 3" xfId="49" xr:uid="{00000000-0005-0000-0000-000056000000}"/>
    <cellStyle name="Normal 2_006 BB - Concorrência Registro de Preços - Roteiro 01" xfId="50" xr:uid="{00000000-0005-0000-0000-000057000000}"/>
    <cellStyle name="Normal 3" xfId="51" xr:uid="{00000000-0005-0000-0000-000058000000}"/>
    <cellStyle name="Normal 3 2" xfId="52" xr:uid="{00000000-0005-0000-0000-000059000000}"/>
    <cellStyle name="Normal 3 3" xfId="89" xr:uid="{00000000-0005-0000-0000-00005A000000}"/>
    <cellStyle name="Normal 4" xfId="53" xr:uid="{00000000-0005-0000-0000-00005B000000}"/>
    <cellStyle name="Normal 5" xfId="54" xr:uid="{00000000-0005-0000-0000-00005C000000}"/>
    <cellStyle name="Normal 5 2" xfId="126" xr:uid="{00000000-0005-0000-0000-00005D000000}"/>
    <cellStyle name="Normal 6" xfId="55" xr:uid="{00000000-0005-0000-0000-00005E000000}"/>
    <cellStyle name="Normal 6 2" xfId="86" xr:uid="{00000000-0005-0000-0000-00005F000000}"/>
    <cellStyle name="Normal 7" xfId="127" xr:uid="{00000000-0005-0000-0000-000060000000}"/>
    <cellStyle name="Normal 7 2" xfId="87" xr:uid="{00000000-0005-0000-0000-000061000000}"/>
    <cellStyle name="Normal 8" xfId="128" xr:uid="{00000000-0005-0000-0000-000062000000}"/>
    <cellStyle name="Normal_xinguara blokret- emenda transferida" xfId="135" xr:uid="{00000000-0005-0000-0000-000063000000}"/>
    <cellStyle name="Nota 2" xfId="56" xr:uid="{00000000-0005-0000-0000-000064000000}"/>
    <cellStyle name="Note" xfId="129" xr:uid="{00000000-0005-0000-0000-000065000000}"/>
    <cellStyle name="Output" xfId="130" xr:uid="{00000000-0005-0000-0000-000066000000}"/>
    <cellStyle name="Percent" xfId="57" xr:uid="{00000000-0005-0000-0000-000067000000}"/>
    <cellStyle name="Percentual" xfId="58" xr:uid="{00000000-0005-0000-0000-000068000000}"/>
    <cellStyle name="Ponto" xfId="59" xr:uid="{00000000-0005-0000-0000-000069000000}"/>
    <cellStyle name="Porcentagem" xfId="60" builtinId="5"/>
    <cellStyle name="Porcentagem 2" xfId="61" xr:uid="{00000000-0005-0000-0000-00006B000000}"/>
    <cellStyle name="Porcentagem 3" xfId="62" xr:uid="{00000000-0005-0000-0000-00006C000000}"/>
    <cellStyle name="Saída 2" xfId="63" xr:uid="{00000000-0005-0000-0000-00006D000000}"/>
    <cellStyle name="Separador de m" xfId="64" xr:uid="{00000000-0005-0000-0000-00006E000000}"/>
    <cellStyle name="Separador de milhares 2" xfId="66" xr:uid="{00000000-0005-0000-0000-00006F000000}"/>
    <cellStyle name="Separador de milhares 2 10" xfId="131" xr:uid="{00000000-0005-0000-0000-000070000000}"/>
    <cellStyle name="Separador de milhares 2 2" xfId="67" xr:uid="{00000000-0005-0000-0000-000071000000}"/>
    <cellStyle name="Separador de milhares 2_203 Seduc - Reforma da Escola de Afua" xfId="68" xr:uid="{00000000-0005-0000-0000-000072000000}"/>
    <cellStyle name="Separador de milhares 3" xfId="69" xr:uid="{00000000-0005-0000-0000-000073000000}"/>
    <cellStyle name="Separador de milhares 4" xfId="70" xr:uid="{00000000-0005-0000-0000-000074000000}"/>
    <cellStyle name="SUB" xfId="71" xr:uid="{00000000-0005-0000-0000-000075000000}"/>
    <cellStyle name="Texto de Aviso 2" xfId="72" xr:uid="{00000000-0005-0000-0000-000076000000}"/>
    <cellStyle name="Texto Explicativo 2" xfId="73" xr:uid="{00000000-0005-0000-0000-000077000000}"/>
    <cellStyle name="Title" xfId="132" xr:uid="{00000000-0005-0000-0000-000078000000}"/>
    <cellStyle name="Título 1 1" xfId="74" xr:uid="{00000000-0005-0000-0000-000079000000}"/>
    <cellStyle name="Título 1 2" xfId="75" xr:uid="{00000000-0005-0000-0000-00007A000000}"/>
    <cellStyle name="Título 2 2" xfId="76" xr:uid="{00000000-0005-0000-0000-00007B000000}"/>
    <cellStyle name="Título 3 2" xfId="77" xr:uid="{00000000-0005-0000-0000-00007C000000}"/>
    <cellStyle name="Título 4 2" xfId="78" xr:uid="{00000000-0005-0000-0000-00007D000000}"/>
    <cellStyle name="Título 5" xfId="79" xr:uid="{00000000-0005-0000-0000-00007E000000}"/>
    <cellStyle name="Titulo1" xfId="80" xr:uid="{00000000-0005-0000-0000-00007F000000}"/>
    <cellStyle name="Titulo2" xfId="81" xr:uid="{00000000-0005-0000-0000-000080000000}"/>
    <cellStyle name="Total 2" xfId="82" xr:uid="{00000000-0005-0000-0000-000081000000}"/>
    <cellStyle name="Vírgula" xfId="65" builtinId="3"/>
    <cellStyle name="Vírgula 2" xfId="83" xr:uid="{00000000-0005-0000-0000-000083000000}"/>
    <cellStyle name="Vírgula 2 2" xfId="133" xr:uid="{00000000-0005-0000-0000-000084000000}"/>
    <cellStyle name="Vírgula 3" xfId="84" xr:uid="{00000000-0005-0000-0000-000085000000}"/>
    <cellStyle name="Vírgula0" xfId="85" xr:uid="{00000000-0005-0000-0000-000086000000}"/>
    <cellStyle name="Warning Text" xfId="134" xr:uid="{00000000-0005-0000-0000-000087000000}"/>
  </cellStyles>
  <dxfs count="7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31</xdr:row>
      <xdr:rowOff>168089</xdr:rowOff>
    </xdr:from>
    <xdr:to>
      <xdr:col>3</xdr:col>
      <xdr:colOff>515471</xdr:colOff>
      <xdr:row>53</xdr:row>
      <xdr:rowOff>11208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385" t="37130" r="21460" b="18682"/>
        <a:stretch/>
      </xdr:blipFill>
      <xdr:spPr>
        <a:xfrm>
          <a:off x="44824" y="5165913"/>
          <a:ext cx="9009529" cy="3787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0</xdr:row>
      <xdr:rowOff>123825</xdr:rowOff>
    </xdr:from>
    <xdr:to>
      <xdr:col>3</xdr:col>
      <xdr:colOff>286048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" y="123825"/>
          <a:ext cx="409873" cy="485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9525</xdr:rowOff>
    </xdr:from>
    <xdr:to>
      <xdr:col>2</xdr:col>
      <xdr:colOff>0</xdr:colOff>
      <xdr:row>3</xdr:row>
      <xdr:rowOff>95250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6950" y="95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2514600</xdr:colOff>
      <xdr:row>8</xdr:row>
      <xdr:rowOff>0</xdr:rowOff>
    </xdr:from>
    <xdr:to>
      <xdr:col>2</xdr:col>
      <xdr:colOff>0</xdr:colOff>
      <xdr:row>13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6950" y="114300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1</xdr:row>
      <xdr:rowOff>47625</xdr:rowOff>
    </xdr:from>
    <xdr:to>
      <xdr:col>1</xdr:col>
      <xdr:colOff>2419350</xdr:colOff>
      <xdr:row>5</xdr:row>
      <xdr:rowOff>85725</xdr:rowOff>
    </xdr:to>
    <xdr:pic>
      <xdr:nvPicPr>
        <xdr:cNvPr id="4" name="Picture 30" descr="Brasao do Estado do Pará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6950" y="2095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p-11207\c\Sergio\Amazonas\Dom%20eliseu\Bm%208-abr-dom%20elis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omp05\p&#250;blica\Documents%20and%20Settings\loca&#231;&#227;o\Desktop\Marcelo\-%20Arquivo%20Arquivo\ZZ%20Boletins%20de%20medi&#231;&#227;o%20R1\Tail&#226;ndia%20R1%20Medicoes%20Revisadas\Documents%20and%20Settings\Computador\Meus%20documentos\Cl&#225;udio\Funda&#231;&#227;o\Drenagem.xls?4CA808B0" TargetMode="External"/><Relationship Id="rId1" Type="http://schemas.openxmlformats.org/officeDocument/2006/relationships/externalLinkPath" Target="file:///\\4CA808B0\Drenag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guesia1\1.engenharia\1.ENGENHARIA\4.Freguesia\Or&#231;amento%20de%20venda\Quantidades\Qtde%20FR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SA%20Engenharia\Atrab\tecsan\MC-Calc\MC-E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DESK2\Scopus\orca_note\Scopus\822_Semin&#225;rio%20Maria%20Mater\822_Lev_Plan\822_Planilha%20QxPU_par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camento2\meus%20documentos\Documents%20and%20Settings\ADM\Meus%20documentos\OBRAS%202007%20Perfil\Or&#231;amentos%202007\206%20BB%20-%20Ag.%20MARACANGALHA%20-REFORMA%20COM%20AMPLIA&#199;&#195;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SA%20Engenharia\BS2G%20CONSULTORIA\ETA%20S&#195;O%20BRAS%20C-D%20-%20JNETO\CD%20LICITA&#199;&#195;O\OR&#199;A%20ETA%20SAO%20BRAS%20RV%20JNETO%203%20(SAMPAIO)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rb-db-01\PUB_GT\Emendas%20Parlamentares%202007-revisado%20SEDURB\TUCUM&#195;\MC\TEXTO\Or&#231;a%20e%20Compo%20CACHOEIRA%20DO%20COU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\clelia\Orcamento\HAQUI\001-VIG_FUND-AGO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edurb\EMENDAS\Emenda%20Parlamentar%20CEF\2012\SALINAS\OR&#199;AMENTO\Planilha%20salinas%20NOV-13-%20para%20caixa%20C-DESONERA&#199;&#195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-Bm 8"/>
      <sheetName val="Bm 8"/>
      <sheetName val="Rede 8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DRE - 01"/>
      <sheetName val="DRE - 02"/>
      <sheetName val="DRE - 03"/>
      <sheetName val="DRE - 04"/>
      <sheetName val="DRE - 05"/>
      <sheetName val="DRE - 06"/>
      <sheetName val="DRE - 07"/>
      <sheetName val="DRE - 08"/>
      <sheetName val="DRE - 09"/>
      <sheetName val="DRE - 10"/>
      <sheetName val="DRE - 11"/>
      <sheetName val="DRE - 12"/>
      <sheetName val="DRE - 13"/>
    </sheetNames>
    <sheetDataSet>
      <sheetData sheetId="0">
        <row r="4">
          <cell r="C4" t="str">
            <v>CÓDIGO</v>
          </cell>
          <cell r="D4" t="str">
            <v>ITEM</v>
          </cell>
          <cell r="E4" t="str">
            <v>DESCRIÇÃO DO INSUMO</v>
          </cell>
          <cell r="F4" t="str">
            <v>UNID.</v>
          </cell>
          <cell r="G4" t="str">
            <v>PÇO. UNIT.</v>
          </cell>
          <cell r="H4" t="str">
            <v>QTDE. CONTRATO</v>
          </cell>
        </row>
        <row r="5">
          <cell r="C5" t="str">
            <v>AD05050100</v>
          </cell>
          <cell r="D5">
            <v>1</v>
          </cell>
          <cell r="E5" t="str">
            <v>Ensaio de andensamento edométrico em solo.</v>
          </cell>
          <cell r="F5" t="str">
            <v>un</v>
          </cell>
          <cell r="G5">
            <v>509.17</v>
          </cell>
          <cell r="H5">
            <v>44</v>
          </cell>
        </row>
        <row r="6">
          <cell r="C6" t="str">
            <v>AD05050200</v>
          </cell>
          <cell r="D6">
            <v>2</v>
          </cell>
          <cell r="E6" t="str">
            <v>Ensaio de laboratorio da Densidade Real.</v>
          </cell>
          <cell r="F6" t="str">
            <v>un</v>
          </cell>
          <cell r="G6">
            <v>56.78</v>
          </cell>
          <cell r="H6">
            <v>29</v>
          </cell>
        </row>
        <row r="7">
          <cell r="C7" t="str">
            <v>AD05050250</v>
          </cell>
          <cell r="D7">
            <v>3</v>
          </cell>
          <cell r="E7" t="str">
            <v>Ensaio em laboratorio do Limite de Liquidez.</v>
          </cell>
          <cell r="F7" t="str">
            <v>un</v>
          </cell>
          <cell r="G7">
            <v>41.29</v>
          </cell>
          <cell r="H7">
            <v>14</v>
          </cell>
        </row>
        <row r="8">
          <cell r="C8" t="str">
            <v>AD05050300</v>
          </cell>
          <cell r="D8">
            <v>4</v>
          </cell>
          <cell r="E8" t="str">
            <v xml:space="preserve">Ensaio em laboratório do limite de plasticidade. </v>
          </cell>
          <cell r="F8" t="str">
            <v>un</v>
          </cell>
          <cell r="G8">
            <v>41.29</v>
          </cell>
          <cell r="H8">
            <v>14</v>
          </cell>
        </row>
        <row r="9">
          <cell r="C9" t="str">
            <v>AD05050350</v>
          </cell>
          <cell r="D9">
            <v>5</v>
          </cell>
          <cell r="E9" t="str">
            <v>Ensaio em laboratório, do Peso Especifico.</v>
          </cell>
          <cell r="F9" t="str">
            <v>un</v>
          </cell>
          <cell r="G9">
            <v>22.86</v>
          </cell>
          <cell r="H9">
            <v>29</v>
          </cell>
        </row>
        <row r="10">
          <cell r="C10" t="str">
            <v>AD05050450</v>
          </cell>
          <cell r="D10">
            <v>6</v>
          </cell>
          <cell r="E10" t="str">
            <v>Ensaio Índice de Suporte Califórnia - Proctor Normal.</v>
          </cell>
          <cell r="F10" t="str">
            <v>un</v>
          </cell>
          <cell r="G10">
            <v>414.42</v>
          </cell>
          <cell r="H10">
            <v>43</v>
          </cell>
        </row>
        <row r="11">
          <cell r="C11" t="str">
            <v>AD05050700</v>
          </cell>
          <cell r="D11">
            <v>7</v>
          </cell>
          <cell r="E11" t="str">
            <v>Sondagem manual com pa e picareta por metro.</v>
          </cell>
          <cell r="F11" t="str">
            <v>m</v>
          </cell>
          <cell r="G11">
            <v>56.78</v>
          </cell>
          <cell r="H11">
            <v>280</v>
          </cell>
        </row>
        <row r="12">
          <cell r="C12" t="str">
            <v>AD20050050</v>
          </cell>
          <cell r="D12">
            <v>8</v>
          </cell>
          <cell r="E12" t="str">
            <v>Barracão de obra com paredes de madeira.</v>
          </cell>
          <cell r="F12" t="str">
            <v>m2</v>
          </cell>
          <cell r="G12">
            <v>141.75</v>
          </cell>
          <cell r="H12">
            <v>250</v>
          </cell>
        </row>
        <row r="13">
          <cell r="C13" t="str">
            <v>AD20050300</v>
          </cell>
          <cell r="D13">
            <v>9</v>
          </cell>
          <cell r="E13" t="str">
            <v>Tapume de vedação ou proteção.</v>
          </cell>
          <cell r="F13" t="str">
            <v>m2</v>
          </cell>
          <cell r="G13">
            <v>19.16</v>
          </cell>
          <cell r="H13">
            <v>24000</v>
          </cell>
        </row>
        <row r="14">
          <cell r="C14" t="str">
            <v>AD20200050</v>
          </cell>
          <cell r="D14">
            <v>10</v>
          </cell>
          <cell r="E14" t="str">
            <v>Instalação e ligação provisórias de energia.</v>
          </cell>
          <cell r="F14" t="str">
            <v>un</v>
          </cell>
          <cell r="G14">
            <v>595.94000000000005</v>
          </cell>
          <cell r="H14">
            <v>2</v>
          </cell>
        </row>
        <row r="15">
          <cell r="C15" t="str">
            <v xml:space="preserve">AD40050056 </v>
          </cell>
          <cell r="D15">
            <v>11</v>
          </cell>
          <cell r="E15" t="str">
            <v xml:space="preserve">Almoxarife(inclusive encargos sociais). </v>
          </cell>
          <cell r="F15" t="str">
            <v>h</v>
          </cell>
          <cell r="G15">
            <v>6.48</v>
          </cell>
          <cell r="H15">
            <v>1480</v>
          </cell>
        </row>
        <row r="16">
          <cell r="C16" t="str">
            <v>AD40050068</v>
          </cell>
          <cell r="D16">
            <v>12</v>
          </cell>
          <cell r="E16" t="str">
            <v>Apontador(inclusive encargos sociais).</v>
          </cell>
          <cell r="F16" t="str">
            <v>h</v>
          </cell>
          <cell r="G16">
            <v>6.48</v>
          </cell>
          <cell r="H16">
            <v>1480</v>
          </cell>
        </row>
        <row r="17">
          <cell r="C17" t="str">
            <v>AD40050074</v>
          </cell>
          <cell r="D17">
            <v>13</v>
          </cell>
          <cell r="E17" t="str">
            <v>Auxiliar de almoxarife(inclusive encargos sociais).</v>
          </cell>
          <cell r="F17" t="str">
            <v>h</v>
          </cell>
          <cell r="G17">
            <v>4.41</v>
          </cell>
          <cell r="H17">
            <v>1480</v>
          </cell>
        </row>
        <row r="18">
          <cell r="C18" t="str">
            <v>AD40050080</v>
          </cell>
          <cell r="D18">
            <v>14</v>
          </cell>
          <cell r="E18" t="str">
            <v>Auxiliar de escritório(inclusive encargos sociais).</v>
          </cell>
          <cell r="F18" t="str">
            <v>h</v>
          </cell>
          <cell r="G18">
            <v>5.32</v>
          </cell>
          <cell r="H18">
            <v>1480</v>
          </cell>
        </row>
        <row r="19">
          <cell r="C19" t="str">
            <v>AD40050086</v>
          </cell>
          <cell r="D19">
            <v>15</v>
          </cell>
          <cell r="E19" t="str">
            <v>Auxiliar técnico(inclusive encargos sociais).</v>
          </cell>
          <cell r="F19" t="str">
            <v>h</v>
          </cell>
          <cell r="G19">
            <v>8.1</v>
          </cell>
          <cell r="H19">
            <v>1480</v>
          </cell>
        </row>
        <row r="20">
          <cell r="C20" t="str">
            <v>AD40050092</v>
          </cell>
          <cell r="D20">
            <v>16</v>
          </cell>
          <cell r="E20" t="str">
            <v xml:space="preserve">Auxiliar de topografia(inclusive encargos sociais).     </v>
          </cell>
          <cell r="F20" t="str">
            <v>h</v>
          </cell>
          <cell r="G20">
            <v>4.5</v>
          </cell>
          <cell r="H20">
            <v>1480</v>
          </cell>
        </row>
        <row r="21">
          <cell r="C21" t="str">
            <v>AD40050098</v>
          </cell>
          <cell r="D21">
            <v>17</v>
          </cell>
          <cell r="E21" t="str">
            <v xml:space="preserve">Chefe de escritório(inclusive encargos sociais). </v>
          </cell>
          <cell r="F21" t="str">
            <v>h</v>
          </cell>
          <cell r="G21">
            <v>13.02</v>
          </cell>
          <cell r="H21">
            <v>1480</v>
          </cell>
        </row>
        <row r="22">
          <cell r="C22" t="str">
            <v>AD40050116</v>
          </cell>
          <cell r="D22">
            <v>18</v>
          </cell>
          <cell r="E22" t="str">
            <v>Encarregado(inclusive encargos sociais).</v>
          </cell>
          <cell r="F22" t="str">
            <v>h</v>
          </cell>
          <cell r="G22">
            <v>8.3699999999999992</v>
          </cell>
          <cell r="H22">
            <v>2960</v>
          </cell>
        </row>
        <row r="23">
          <cell r="C23" t="str">
            <v xml:space="preserve"> AD40050122</v>
          </cell>
          <cell r="D23">
            <v>19</v>
          </cell>
          <cell r="E23" t="str">
            <v>Engenheiro ou arquiteto jr(inclusive encargos sociais).</v>
          </cell>
          <cell r="F23" t="str">
            <v>h</v>
          </cell>
          <cell r="G23">
            <v>21.39</v>
          </cell>
          <cell r="H23">
            <v>1480</v>
          </cell>
        </row>
        <row r="24">
          <cell r="C24" t="str">
            <v>AD40050134</v>
          </cell>
          <cell r="D24">
            <v>20</v>
          </cell>
          <cell r="E24" t="str">
            <v xml:space="preserve">Engenheiro sênior(inclusive encargos sociais).  </v>
          </cell>
          <cell r="F24" t="str">
            <v>h</v>
          </cell>
          <cell r="G24">
            <v>54.35</v>
          </cell>
          <cell r="H24">
            <v>1110</v>
          </cell>
        </row>
        <row r="25">
          <cell r="C25" t="str">
            <v>AD40050146</v>
          </cell>
          <cell r="D25">
            <v>21</v>
          </cell>
          <cell r="E25" t="str">
            <v xml:space="preserve">Estagiário(inclusive encargos sociais).  </v>
          </cell>
          <cell r="F25" t="str">
            <v>h</v>
          </cell>
          <cell r="G25">
            <v>2.76</v>
          </cell>
          <cell r="H25">
            <v>2960</v>
          </cell>
        </row>
        <row r="26">
          <cell r="C26" t="str">
            <v>AD40050188</v>
          </cell>
          <cell r="D26">
            <v>22</v>
          </cell>
          <cell r="E26" t="str">
            <v>Secretaria(inclusive encargos sociais).</v>
          </cell>
          <cell r="F26" t="str">
            <v>h</v>
          </cell>
          <cell r="G26">
            <v>9.24</v>
          </cell>
          <cell r="H26">
            <v>1480</v>
          </cell>
        </row>
        <row r="27">
          <cell r="C27" t="str">
            <v>AD40050200</v>
          </cell>
          <cell r="D27">
            <v>23</v>
          </cell>
          <cell r="E27" t="str">
            <v xml:space="preserve">Supervisor de trafego(inclusive encargos sociais).    </v>
          </cell>
          <cell r="F27" t="str">
            <v>h</v>
          </cell>
          <cell r="G27">
            <v>29.17</v>
          </cell>
          <cell r="H27">
            <v>2960</v>
          </cell>
        </row>
        <row r="28">
          <cell r="C28" t="str">
            <v>AD40050212</v>
          </cell>
          <cell r="D28">
            <v>24</v>
          </cell>
          <cell r="E28" t="str">
            <v xml:space="preserve">Topógrafo A(inclusive encargos sociais).  </v>
          </cell>
          <cell r="F28" t="str">
            <v>h</v>
          </cell>
          <cell r="G28">
            <v>13.78</v>
          </cell>
          <cell r="H28">
            <v>740</v>
          </cell>
        </row>
        <row r="29">
          <cell r="C29" t="str">
            <v>AD40050218</v>
          </cell>
          <cell r="D29">
            <v>25</v>
          </cell>
          <cell r="E29" t="str">
            <v>Vigia(inclusive encargos sociais).</v>
          </cell>
          <cell r="F29" t="str">
            <v>h</v>
          </cell>
          <cell r="G29">
            <v>4.63</v>
          </cell>
          <cell r="H29">
            <v>2960</v>
          </cell>
        </row>
        <row r="30">
          <cell r="C30" t="str">
            <v xml:space="preserve"> AD10050050</v>
          </cell>
          <cell r="D30">
            <v>26</v>
          </cell>
          <cell r="E30" t="str">
            <v>Marcação de obra sem instrumento topográfico.</v>
          </cell>
          <cell r="F30" t="str">
            <v>m2</v>
          </cell>
          <cell r="G30">
            <v>0.95</v>
          </cell>
          <cell r="H30">
            <v>400</v>
          </cell>
        </row>
        <row r="31">
          <cell r="C31" t="str">
            <v>AD10100100</v>
          </cell>
          <cell r="D31">
            <v>27</v>
          </cell>
          <cell r="E31" t="str">
            <v>Locação de obra com aparelho topográfico.</v>
          </cell>
          <cell r="F31" t="str">
            <v>m</v>
          </cell>
          <cell r="G31">
            <v>6.75</v>
          </cell>
          <cell r="H31">
            <v>410</v>
          </cell>
        </row>
        <row r="32">
          <cell r="C32" t="str">
            <v>AD15150750</v>
          </cell>
          <cell r="D32">
            <v>28</v>
          </cell>
          <cell r="E32" t="str">
            <v>Veiculo motor 1.0 a gasolina sem motorista.</v>
          </cell>
          <cell r="F32" t="str">
            <v>mês</v>
          </cell>
          <cell r="G32">
            <v>1269.6600000000001</v>
          </cell>
          <cell r="H32">
            <v>8</v>
          </cell>
        </row>
        <row r="33">
          <cell r="C33" t="str">
            <v>AD20250050</v>
          </cell>
          <cell r="D33">
            <v>29</v>
          </cell>
          <cell r="E33" t="str">
            <v>Barragem de bloqueio, reaproveitamento 40 vezes.</v>
          </cell>
          <cell r="F33" t="str">
            <v>m</v>
          </cell>
          <cell r="G33">
            <v>0.98</v>
          </cell>
          <cell r="H33">
            <v>970</v>
          </cell>
        </row>
        <row r="34">
          <cell r="C34" t="str">
            <v>AD20250100</v>
          </cell>
          <cell r="D34">
            <v>30</v>
          </cell>
          <cell r="E34" t="str">
            <v>Barragem de bloqueio de obra, colocação e retirada.</v>
          </cell>
          <cell r="F34" t="str">
            <v>m</v>
          </cell>
          <cell r="G34">
            <v>3.26</v>
          </cell>
          <cell r="H34">
            <v>4200</v>
          </cell>
        </row>
        <row r="35">
          <cell r="C35" t="str">
            <v>AD20250200</v>
          </cell>
          <cell r="D35">
            <v>31</v>
          </cell>
          <cell r="E35" t="str">
            <v>Placa de sinalização para obra de via publica.</v>
          </cell>
          <cell r="F35" t="str">
            <v>un</v>
          </cell>
          <cell r="G35">
            <v>37.67</v>
          </cell>
          <cell r="H35">
            <v>43</v>
          </cell>
        </row>
        <row r="36">
          <cell r="C36" t="str">
            <v>AD20250250</v>
          </cell>
          <cell r="D36">
            <v>32</v>
          </cell>
          <cell r="E36" t="str">
            <v>Placa de sinalização para obra, colocação e retirada.</v>
          </cell>
          <cell r="F36" t="str">
            <v>un</v>
          </cell>
          <cell r="G36">
            <v>0.89</v>
          </cell>
          <cell r="H36">
            <v>173</v>
          </cell>
        </row>
        <row r="37">
          <cell r="C37" t="str">
            <v>AD20250300</v>
          </cell>
          <cell r="D37">
            <v>33</v>
          </cell>
          <cell r="E37" t="str">
            <v>Placa de identificação de obra publica.</v>
          </cell>
          <cell r="F37" t="str">
            <v>m2</v>
          </cell>
          <cell r="G37">
            <v>166.66</v>
          </cell>
          <cell r="H37">
            <v>22.4</v>
          </cell>
        </row>
        <row r="38">
          <cell r="C38" t="str">
            <v>AD25050050</v>
          </cell>
          <cell r="D38">
            <v>34</v>
          </cell>
          <cell r="E38" t="str">
            <v>Aluguel de balizador vaga-lume.</v>
          </cell>
          <cell r="F38" t="str">
            <v>mês</v>
          </cell>
          <cell r="G38">
            <v>86.83</v>
          </cell>
          <cell r="H38">
            <v>960</v>
          </cell>
        </row>
        <row r="39">
          <cell r="C39" t="str">
            <v xml:space="preserve">AD25050200/  </v>
          </cell>
          <cell r="D39">
            <v>35</v>
          </cell>
          <cell r="E39" t="str">
            <v>Aluguel de cavalete plástico universa.</v>
          </cell>
          <cell r="F39" t="str">
            <v>un.mês</v>
          </cell>
          <cell r="G39">
            <v>86.83</v>
          </cell>
          <cell r="H39">
            <v>600</v>
          </cell>
        </row>
        <row r="40">
          <cell r="C40" t="str">
            <v>AD25050250</v>
          </cell>
          <cell r="D40">
            <v>36</v>
          </cell>
          <cell r="E40" t="str">
            <v>Aluguel de cone canalizador empinhavel T-Topde.</v>
          </cell>
          <cell r="F40" t="str">
            <v>un.mês</v>
          </cell>
          <cell r="G40">
            <v>32.29</v>
          </cell>
          <cell r="H40">
            <v>600</v>
          </cell>
        </row>
        <row r="41">
          <cell r="C41" t="str">
            <v>AD35150050A</v>
          </cell>
          <cell r="D41">
            <v>37</v>
          </cell>
          <cell r="E41" t="str">
            <v>Controle tecnológico de obras em concreto armado.</v>
          </cell>
          <cell r="F41" t="str">
            <v>m3</v>
          </cell>
          <cell r="G41">
            <v>12.32</v>
          </cell>
          <cell r="H41">
            <v>382</v>
          </cell>
        </row>
        <row r="42">
          <cell r="C42" t="str">
            <v xml:space="preserve">SE25100100A  </v>
          </cell>
          <cell r="D42">
            <v>38</v>
          </cell>
          <cell r="E42" t="str">
            <v>Projeto executivo para urbanização/reurbanização.</v>
          </cell>
          <cell r="F42" t="str">
            <v>há</v>
          </cell>
          <cell r="G42">
            <v>34610.160000000003</v>
          </cell>
          <cell r="H42">
            <v>5.18</v>
          </cell>
        </row>
        <row r="43">
          <cell r="C43" t="str">
            <v>SE20100050</v>
          </cell>
          <cell r="D43">
            <v>39</v>
          </cell>
          <cell r="E43" t="str">
            <v>Lançamento de linha poligonal básica.</v>
          </cell>
          <cell r="F43" t="str">
            <v>Km</v>
          </cell>
          <cell r="G43">
            <v>159.44</v>
          </cell>
          <cell r="H43">
            <v>1</v>
          </cell>
        </row>
        <row r="44">
          <cell r="C44" t="str">
            <v>SE20102500A</v>
          </cell>
          <cell r="D44">
            <v>40</v>
          </cell>
          <cell r="E44" t="str">
            <v>Nivelamento de eixo de logradouro.</v>
          </cell>
          <cell r="F44" t="str">
            <v>Km</v>
          </cell>
          <cell r="G44">
            <v>74.489999999999995</v>
          </cell>
          <cell r="H44">
            <v>1</v>
          </cell>
        </row>
        <row r="45">
          <cell r="C45" t="str">
            <v>SE20150050</v>
          </cell>
          <cell r="D45">
            <v>41</v>
          </cell>
          <cell r="E45" t="str">
            <v>Levantamento fotográfico de aspecto de área urbana.</v>
          </cell>
          <cell r="F45" t="str">
            <v>un</v>
          </cell>
          <cell r="G45">
            <v>1.8</v>
          </cell>
          <cell r="H45">
            <v>259</v>
          </cell>
        </row>
        <row r="46">
          <cell r="C46" t="str">
            <v>SE20150250</v>
          </cell>
          <cell r="D46">
            <v>42</v>
          </cell>
          <cell r="E46" t="str">
            <v>Levantamento fotográfico aéreo vertical de área urbana.</v>
          </cell>
          <cell r="F46" t="str">
            <v>conj</v>
          </cell>
          <cell r="G46">
            <v>8267.76</v>
          </cell>
          <cell r="H46">
            <v>1</v>
          </cell>
        </row>
        <row r="47">
          <cell r="C47" t="str">
            <v>SE20101600</v>
          </cell>
          <cell r="D47">
            <v>43</v>
          </cell>
          <cell r="E47" t="str">
            <v>Levantamento cadastral das profundidades de tubos.</v>
          </cell>
          <cell r="F47" t="str">
            <v>un</v>
          </cell>
          <cell r="G47">
            <v>23.05</v>
          </cell>
          <cell r="H47">
            <v>137</v>
          </cell>
        </row>
        <row r="48">
          <cell r="C48" t="str">
            <v>SE30050100</v>
          </cell>
          <cell r="D48">
            <v>44</v>
          </cell>
          <cell r="E48" t="str">
            <v>Determinação da deformação com Viga Benkelmann.</v>
          </cell>
          <cell r="F48" t="str">
            <v>un</v>
          </cell>
          <cell r="G48">
            <v>53.9</v>
          </cell>
          <cell r="H48">
            <v>144</v>
          </cell>
        </row>
        <row r="49">
          <cell r="C49" t="str">
            <v>CE05100110</v>
          </cell>
          <cell r="D49">
            <v>45</v>
          </cell>
          <cell r="E49" t="str">
            <v>Consultor de serviços técnicos especializados.</v>
          </cell>
          <cell r="F49" t="str">
            <v>h</v>
          </cell>
          <cell r="G49">
            <v>89.23</v>
          </cell>
          <cell r="H49">
            <v>726</v>
          </cell>
        </row>
        <row r="50">
          <cell r="C50" t="str">
            <v>CO05050500</v>
          </cell>
          <cell r="D50">
            <v>46</v>
          </cell>
          <cell r="E50" t="str">
            <v>Plataforma ou passarela de Pinho.</v>
          </cell>
          <cell r="F50" t="str">
            <v>m2</v>
          </cell>
          <cell r="G50">
            <v>2.31</v>
          </cell>
          <cell r="H50">
            <v>187</v>
          </cell>
        </row>
        <row r="51">
          <cell r="C51" t="str">
            <v>CO05100050</v>
          </cell>
          <cell r="D51">
            <v>47</v>
          </cell>
          <cell r="E51" t="str">
            <v>Aluguel de andaime tubular sobre sapatas fixas.</v>
          </cell>
          <cell r="F51" t="str">
            <v>m2.mês</v>
          </cell>
          <cell r="G51">
            <v>2.2000000000000002</v>
          </cell>
          <cell r="H51">
            <v>2100</v>
          </cell>
        </row>
        <row r="52">
          <cell r="C52" t="str">
            <v>CO05150100</v>
          </cell>
          <cell r="D52">
            <v>48</v>
          </cell>
          <cell r="E52" t="str">
            <v>Montagem e desmontagem de andaime tubular.</v>
          </cell>
          <cell r="F52" t="str">
            <v>m2</v>
          </cell>
          <cell r="G52">
            <v>1.77</v>
          </cell>
          <cell r="H52">
            <v>350</v>
          </cell>
        </row>
        <row r="53">
          <cell r="C53" t="str">
            <v>CO05150300</v>
          </cell>
          <cell r="D53">
            <v>49</v>
          </cell>
          <cell r="E53" t="str">
            <v>Movimentação vertical ou horizontal de plataforma.</v>
          </cell>
          <cell r="F53" t="str">
            <v>m2</v>
          </cell>
          <cell r="G53">
            <v>0.14000000000000001</v>
          </cell>
          <cell r="H53">
            <v>350</v>
          </cell>
        </row>
        <row r="54">
          <cell r="C54" t="str">
            <v>MT05300100</v>
          </cell>
          <cell r="D54">
            <v>50</v>
          </cell>
          <cell r="E54" t="str">
            <v>Escavação manual em material de 1a categoria.</v>
          </cell>
          <cell r="F54" t="str">
            <v>m3</v>
          </cell>
          <cell r="G54">
            <v>12.4</v>
          </cell>
          <cell r="H54">
            <v>10700</v>
          </cell>
        </row>
        <row r="55">
          <cell r="C55" t="str">
            <v>MT10050050</v>
          </cell>
          <cell r="D55">
            <v>51</v>
          </cell>
          <cell r="E55" t="str">
            <v xml:space="preserve">Escavação mecânica, utilizando Retro-Escavadeira. </v>
          </cell>
          <cell r="F55" t="str">
            <v>m3</v>
          </cell>
          <cell r="G55">
            <v>2.77</v>
          </cell>
          <cell r="H55">
            <v>36800</v>
          </cell>
        </row>
        <row r="56">
          <cell r="C56" t="str">
            <v>MT10100050</v>
          </cell>
          <cell r="D56">
            <v>52</v>
          </cell>
          <cell r="E56" t="str">
            <v>Escavação mecânica, utilizando Escavadeira.</v>
          </cell>
          <cell r="F56" t="str">
            <v>m3</v>
          </cell>
          <cell r="G56">
            <v>0.96</v>
          </cell>
          <cell r="H56">
            <v>7300</v>
          </cell>
        </row>
        <row r="57">
          <cell r="C57" t="str">
            <v>MT15050250</v>
          </cell>
          <cell r="D57">
            <v>53</v>
          </cell>
          <cell r="E57" t="str">
            <v xml:space="preserve">Reaterro de vala com material de boa qualidade. </v>
          </cell>
          <cell r="F57" t="str">
            <v>m3</v>
          </cell>
          <cell r="G57">
            <v>9.3000000000000007</v>
          </cell>
          <cell r="H57">
            <v>13700</v>
          </cell>
        </row>
        <row r="58">
          <cell r="C58" t="str">
            <v>MT15050300</v>
          </cell>
          <cell r="D58">
            <v>54</v>
          </cell>
          <cell r="E58" t="str">
            <v>Reaterro de vala, com po-de-pedra.</v>
          </cell>
          <cell r="F58" t="str">
            <v>m3</v>
          </cell>
          <cell r="G58">
            <v>36.18</v>
          </cell>
          <cell r="H58">
            <v>19600</v>
          </cell>
        </row>
        <row r="59">
          <cell r="C59" t="str">
            <v>MT05250050</v>
          </cell>
          <cell r="D59">
            <v>55</v>
          </cell>
          <cell r="E59" t="str">
            <v>Desmonte manual de bloco de 3a categoria.</v>
          </cell>
          <cell r="F59" t="str">
            <v>m3</v>
          </cell>
          <cell r="G59">
            <v>32.14</v>
          </cell>
          <cell r="H59">
            <v>7050</v>
          </cell>
        </row>
        <row r="60">
          <cell r="C60" t="str">
            <v>MT05450050</v>
          </cell>
          <cell r="D60">
            <v>56</v>
          </cell>
          <cell r="E60" t="str">
            <v>Desmonte a fogo de bloco de material de 3a categoria.</v>
          </cell>
          <cell r="F60" t="str">
            <v>m3</v>
          </cell>
          <cell r="G60">
            <v>66.56</v>
          </cell>
          <cell r="H60">
            <v>8545</v>
          </cell>
        </row>
        <row r="61">
          <cell r="C61" t="str">
            <v>MT15150050</v>
          </cell>
          <cell r="D61">
            <v>57</v>
          </cell>
          <cell r="E61" t="str">
            <v>Preparo de solo ate 30cm de profundidade.</v>
          </cell>
          <cell r="F61" t="str">
            <v>m2</v>
          </cell>
          <cell r="G61">
            <v>5.46</v>
          </cell>
          <cell r="H61">
            <v>17842</v>
          </cell>
        </row>
        <row r="62">
          <cell r="C62" t="str">
            <v>MT20050050</v>
          </cell>
          <cell r="D62">
            <v>58</v>
          </cell>
          <cell r="E62" t="str">
            <v>Espalhamento de material de 1a categoria.</v>
          </cell>
          <cell r="F62" t="str">
            <v>m3</v>
          </cell>
          <cell r="G62">
            <v>0.24</v>
          </cell>
          <cell r="H62">
            <v>70776</v>
          </cell>
        </row>
        <row r="63">
          <cell r="C63" t="str">
            <v>TC05050350</v>
          </cell>
          <cell r="D63">
            <v>59</v>
          </cell>
          <cell r="E63" t="str">
            <v>Transporte de carga de qualquer natureza.</v>
          </cell>
          <cell r="F63" t="str">
            <v>t.Km</v>
          </cell>
          <cell r="G63">
            <v>0.39</v>
          </cell>
          <cell r="H63">
            <v>1880000</v>
          </cell>
        </row>
        <row r="64">
          <cell r="C64" t="str">
            <v>TC10050150</v>
          </cell>
          <cell r="D64">
            <v>60</v>
          </cell>
          <cell r="E64" t="str">
            <v>Carga manual e descarga mecânica.</v>
          </cell>
          <cell r="F64" t="str">
            <v>t</v>
          </cell>
          <cell r="G64">
            <v>7.38</v>
          </cell>
          <cell r="H64">
            <v>47000</v>
          </cell>
        </row>
        <row r="65">
          <cell r="C65" t="str">
            <v>EQ05050100A</v>
          </cell>
          <cell r="D65">
            <v>61</v>
          </cell>
          <cell r="E65" t="str">
            <v xml:space="preserve">Caminhão basculante. Custo horário produtivo.     </v>
          </cell>
          <cell r="F65" t="str">
            <v>h</v>
          </cell>
          <cell r="G65">
            <v>45.34</v>
          </cell>
          <cell r="H65">
            <v>2446</v>
          </cell>
        </row>
        <row r="66">
          <cell r="C66" t="str">
            <v>EQ05050103A</v>
          </cell>
          <cell r="D66">
            <v>62</v>
          </cell>
          <cell r="E66" t="str">
            <v>Caminhão basculante. Custo horário improdutivo.</v>
          </cell>
          <cell r="F66" t="str">
            <v>h</v>
          </cell>
          <cell r="G66">
            <v>25.39</v>
          </cell>
          <cell r="H66">
            <v>432</v>
          </cell>
        </row>
        <row r="67">
          <cell r="C67" t="str">
            <v>EQ05050300</v>
          </cell>
          <cell r="D67">
            <v>63</v>
          </cell>
          <cell r="E67" t="str">
            <v>Caminhão com Carroceria Fixa. Aluguel produtivo.</v>
          </cell>
          <cell r="F67" t="str">
            <v>h</v>
          </cell>
          <cell r="G67">
            <v>32.28</v>
          </cell>
          <cell r="H67">
            <v>1957</v>
          </cell>
        </row>
        <row r="68">
          <cell r="C68" t="str">
            <v>EQ05050306</v>
          </cell>
          <cell r="D68">
            <v>64</v>
          </cell>
          <cell r="E68" t="str">
            <v>Caminhão com Carroceria Fixa. Aluguel improdutivo.</v>
          </cell>
          <cell r="F68" t="str">
            <v>h</v>
          </cell>
          <cell r="G68">
            <v>8.5399999999999991</v>
          </cell>
          <cell r="H68">
            <v>346</v>
          </cell>
        </row>
        <row r="69">
          <cell r="C69" t="str">
            <v>EQ05050415</v>
          </cell>
          <cell r="D69">
            <v>65</v>
          </cell>
          <cell r="E69" t="str">
            <v xml:space="preserve">Caminhão Carroceria Fixa F-12000 Munck produtivo.               </v>
          </cell>
          <cell r="F69" t="str">
            <v>h</v>
          </cell>
          <cell r="G69">
            <v>53.72</v>
          </cell>
          <cell r="H69">
            <v>3453</v>
          </cell>
        </row>
        <row r="70">
          <cell r="C70" t="str">
            <v>EQ15050450</v>
          </cell>
          <cell r="D70">
            <v>66</v>
          </cell>
          <cell r="E70" t="str">
            <v xml:space="preserve">Pa-carregadeira(Carregador frontal). Custo produtivo.  </v>
          </cell>
          <cell r="F70" t="str">
            <v>h</v>
          </cell>
          <cell r="G70">
            <v>68.34</v>
          </cell>
          <cell r="H70">
            <v>1345</v>
          </cell>
        </row>
        <row r="71">
          <cell r="C71" t="str">
            <v>EQ15050453</v>
          </cell>
          <cell r="D71">
            <v>67</v>
          </cell>
          <cell r="E71" t="str">
            <v>Pa-carregadeira(Carregador Frontal).Custo improdutivo.</v>
          </cell>
          <cell r="F71" t="str">
            <v>h</v>
          </cell>
          <cell r="G71">
            <v>31.05</v>
          </cell>
          <cell r="H71">
            <v>237</v>
          </cell>
        </row>
        <row r="72">
          <cell r="C72" t="str">
            <v>EQ15050500</v>
          </cell>
          <cell r="D72">
            <v>68</v>
          </cell>
          <cell r="E72" t="str">
            <v xml:space="preserve">Retro-Escavadeira/carregadeira. Custo produtivo. </v>
          </cell>
          <cell r="F72" t="str">
            <v>h</v>
          </cell>
          <cell r="G72">
            <v>45.49</v>
          </cell>
          <cell r="H72">
            <v>1439</v>
          </cell>
        </row>
        <row r="73">
          <cell r="C73" t="str">
            <v>EQ30050200</v>
          </cell>
          <cell r="D73">
            <v>69</v>
          </cell>
          <cell r="E73" t="str">
            <v>Betoneira com capacidade de 580l, Aluguel produtivo.</v>
          </cell>
          <cell r="F73" t="str">
            <v>h</v>
          </cell>
          <cell r="G73">
            <v>4.71</v>
          </cell>
          <cell r="H73">
            <v>2041</v>
          </cell>
        </row>
        <row r="74">
          <cell r="C74" t="str">
            <v>EQ30050206</v>
          </cell>
          <cell r="D74">
            <v>70</v>
          </cell>
          <cell r="E74" t="str">
            <v>Betoneira com capacidade de 580l Aluguel improdutivo.</v>
          </cell>
          <cell r="F74" t="str">
            <v>h</v>
          </cell>
          <cell r="G74">
            <v>1.56</v>
          </cell>
          <cell r="H74">
            <v>216</v>
          </cell>
        </row>
        <row r="75">
          <cell r="C75" t="str">
            <v>EQ15050550</v>
          </cell>
          <cell r="D75">
            <v>71</v>
          </cell>
          <cell r="E75" t="str">
            <v xml:space="preserve">Rompedor Pneumático de 32,6Kg Aluguel produtivo. </v>
          </cell>
          <cell r="F75" t="str">
            <v>h</v>
          </cell>
          <cell r="G75">
            <v>1.05</v>
          </cell>
          <cell r="H75">
            <v>648</v>
          </cell>
        </row>
        <row r="76">
          <cell r="C76" t="str">
            <v>EQ15050556</v>
          </cell>
          <cell r="D76">
            <v>72</v>
          </cell>
          <cell r="E76" t="str">
            <v>Rompedor Pneumático de 32,6Kg Aluguel improdutivo.</v>
          </cell>
          <cell r="F76" t="str">
            <v>h</v>
          </cell>
          <cell r="G76">
            <v>0.7</v>
          </cell>
          <cell r="H76">
            <v>72</v>
          </cell>
        </row>
        <row r="77">
          <cell r="C77" t="str">
            <v xml:space="preserve"> EQ20050800</v>
          </cell>
          <cell r="D77">
            <v>73</v>
          </cell>
          <cell r="E77" t="str">
            <v xml:space="preserve">Vassoura Mecânica, rebocável, Aluguel produtivo.   </v>
          </cell>
          <cell r="F77" t="str">
            <v>h</v>
          </cell>
          <cell r="G77">
            <v>3.58</v>
          </cell>
          <cell r="H77">
            <v>1712</v>
          </cell>
        </row>
        <row r="78">
          <cell r="C78" t="str">
            <v>EQ20050806</v>
          </cell>
          <cell r="D78">
            <v>74</v>
          </cell>
          <cell r="E78" t="str">
            <v>Vassoura Mecânica, rebocável, Aluguel improdutivo.</v>
          </cell>
          <cell r="F78" t="str">
            <v>h</v>
          </cell>
          <cell r="G78">
            <v>1.43</v>
          </cell>
          <cell r="H78">
            <v>216</v>
          </cell>
        </row>
        <row r="79">
          <cell r="C79" t="str">
            <v>EQ35100200</v>
          </cell>
          <cell r="D79">
            <v>75</v>
          </cell>
          <cell r="E79" t="str">
            <v xml:space="preserve">Bomba Centrífuga Submersível. Aluguel produtivo.    </v>
          </cell>
          <cell r="F79" t="str">
            <v>h</v>
          </cell>
          <cell r="G79">
            <v>3.6</v>
          </cell>
          <cell r="H79">
            <v>8632</v>
          </cell>
        </row>
        <row r="80">
          <cell r="C80" t="str">
            <v>EQ35100203</v>
          </cell>
          <cell r="D80">
            <v>76</v>
          </cell>
          <cell r="E80" t="str">
            <v>Bomba Centrífuga Submersível. Aluguel improdutivo.</v>
          </cell>
          <cell r="F80" t="str">
            <v>h</v>
          </cell>
          <cell r="G80">
            <v>1.4</v>
          </cell>
          <cell r="H80">
            <v>863</v>
          </cell>
        </row>
        <row r="81">
          <cell r="C81" t="str">
            <v>EQ45050159</v>
          </cell>
          <cell r="D81">
            <v>77</v>
          </cell>
          <cell r="E81" t="str">
            <v>Compressor de ar. Aluguel improdutivo.</v>
          </cell>
          <cell r="F81" t="str">
            <v>h</v>
          </cell>
          <cell r="G81">
            <v>3.64</v>
          </cell>
          <cell r="H81">
            <v>72</v>
          </cell>
        </row>
        <row r="82">
          <cell r="C82" t="str">
            <v>EQ45150100</v>
          </cell>
          <cell r="D82">
            <v>78</v>
          </cell>
          <cell r="E82" t="str">
            <v>Retificador de solda elétrica de 430A.</v>
          </cell>
          <cell r="F82" t="str">
            <v>h</v>
          </cell>
          <cell r="G82">
            <v>7.16</v>
          </cell>
          <cell r="H82">
            <v>1007</v>
          </cell>
        </row>
        <row r="83">
          <cell r="C83" t="str">
            <v>EQ40050150A</v>
          </cell>
          <cell r="D83">
            <v>79</v>
          </cell>
          <cell r="E83" t="str">
            <v>Equipamento de jato d'água (Sewer-Jet ou similar).</v>
          </cell>
          <cell r="F83" t="str">
            <v>h</v>
          </cell>
          <cell r="G83">
            <v>79.2</v>
          </cell>
          <cell r="H83">
            <v>1079</v>
          </cell>
        </row>
        <row r="84">
          <cell r="C84" t="str">
            <v>EQ40050153A</v>
          </cell>
          <cell r="D84">
            <v>80</v>
          </cell>
          <cell r="E84" t="str">
            <v>Equipamento de alta pressão  (Vac-All ou similar).</v>
          </cell>
          <cell r="F84" t="str">
            <v>h</v>
          </cell>
          <cell r="G84">
            <v>104.07</v>
          </cell>
          <cell r="H84">
            <v>1942</v>
          </cell>
        </row>
        <row r="85">
          <cell r="C85" t="str">
            <v>SC05050050</v>
          </cell>
          <cell r="D85">
            <v>81</v>
          </cell>
          <cell r="E85" t="str">
            <v>Arrancamento de aparelhos de iluminação.</v>
          </cell>
          <cell r="F85" t="str">
            <v>un</v>
          </cell>
          <cell r="G85">
            <v>1.67</v>
          </cell>
          <cell r="H85">
            <v>65</v>
          </cell>
        </row>
        <row r="86">
          <cell r="C86" t="str">
            <v>SC05050200</v>
          </cell>
          <cell r="D86">
            <v>82</v>
          </cell>
          <cell r="E86" t="str">
            <v>Arrancamento de grades, gradis, alambrados, cercas.</v>
          </cell>
          <cell r="F86" t="str">
            <v>m2</v>
          </cell>
          <cell r="G86">
            <v>4.43</v>
          </cell>
          <cell r="H86">
            <v>144</v>
          </cell>
        </row>
        <row r="87">
          <cell r="C87" t="str">
            <v>SC05050250</v>
          </cell>
          <cell r="D87">
            <v>83</v>
          </cell>
          <cell r="E87" t="str">
            <v>Arrancamento de meios-fios, de granito ou concreto.</v>
          </cell>
          <cell r="F87" t="str">
            <v>m</v>
          </cell>
          <cell r="G87">
            <v>4.87</v>
          </cell>
          <cell r="H87">
            <v>3739</v>
          </cell>
        </row>
        <row r="88">
          <cell r="C88" t="str">
            <v>SC05050300</v>
          </cell>
          <cell r="D88">
            <v>84</v>
          </cell>
          <cell r="E88" t="str">
            <v>Arrancamento de paralelepípedos.</v>
          </cell>
          <cell r="F88" t="str">
            <v>m2</v>
          </cell>
          <cell r="G88">
            <v>2.21</v>
          </cell>
          <cell r="H88">
            <v>860</v>
          </cell>
        </row>
        <row r="89">
          <cell r="C89" t="str">
            <v>SC05050500</v>
          </cell>
          <cell r="D89">
            <v>85</v>
          </cell>
          <cell r="E89" t="str">
            <v>Arrancamento tubos concreto manilhas ø 0,40 a 0,60m.</v>
          </cell>
          <cell r="F89" t="str">
            <v>m</v>
          </cell>
          <cell r="G89">
            <v>3.99</v>
          </cell>
          <cell r="H89">
            <v>328</v>
          </cell>
        </row>
        <row r="90">
          <cell r="C90" t="str">
            <v>SC05050601</v>
          </cell>
          <cell r="D90">
            <v>86</v>
          </cell>
          <cell r="E90" t="str">
            <v>Demolição manual de alvenaria de pedra argamassada.</v>
          </cell>
          <cell r="F90" t="str">
            <v>m3</v>
          </cell>
          <cell r="G90">
            <v>30.27</v>
          </cell>
          <cell r="H90">
            <v>324</v>
          </cell>
        </row>
        <row r="91">
          <cell r="C91" t="str">
            <v>SC05050750</v>
          </cell>
          <cell r="D91">
            <v>87</v>
          </cell>
          <cell r="E91" t="str">
            <v>Demolição manual de alvenaria de tijolos maciços.</v>
          </cell>
          <cell r="F91" t="str">
            <v>m3</v>
          </cell>
          <cell r="G91">
            <v>52.99</v>
          </cell>
          <cell r="H91">
            <v>130</v>
          </cell>
        </row>
        <row r="92">
          <cell r="C92" t="str">
            <v>SC05050850</v>
          </cell>
          <cell r="D92">
            <v>88</v>
          </cell>
          <cell r="E92" t="str">
            <v>Demolição manual de concreto simples.</v>
          </cell>
          <cell r="F92" t="str">
            <v>m3</v>
          </cell>
          <cell r="G92">
            <v>60.55</v>
          </cell>
          <cell r="H92">
            <v>1904</v>
          </cell>
        </row>
        <row r="93">
          <cell r="C93" t="str">
            <v>SC05050950</v>
          </cell>
          <cell r="D93">
            <v>89</v>
          </cell>
          <cell r="E93" t="str">
            <v>Demolição manual de concreto armado.</v>
          </cell>
          <cell r="F93" t="str">
            <v>m3</v>
          </cell>
          <cell r="G93">
            <v>85.78</v>
          </cell>
          <cell r="H93">
            <v>140</v>
          </cell>
        </row>
        <row r="94">
          <cell r="C94" t="str">
            <v>SC05051400</v>
          </cell>
          <cell r="D94">
            <v>90</v>
          </cell>
          <cell r="E94" t="str">
            <v>Demolição de revestimento em argamassa.</v>
          </cell>
          <cell r="F94" t="str">
            <v>m2</v>
          </cell>
          <cell r="G94">
            <v>2.21</v>
          </cell>
          <cell r="H94">
            <v>144</v>
          </cell>
        </row>
        <row r="95">
          <cell r="C95" t="str">
            <v>SC05051450</v>
          </cell>
          <cell r="D95">
            <v>91</v>
          </cell>
          <cell r="E95" t="str">
            <v>Demolição de revestimento em azulejos, cerâmicas.</v>
          </cell>
          <cell r="F95" t="str">
            <v>m2</v>
          </cell>
          <cell r="G95">
            <v>5.31</v>
          </cell>
          <cell r="H95">
            <v>130</v>
          </cell>
        </row>
        <row r="96">
          <cell r="C96" t="str">
            <v>SC05052150</v>
          </cell>
          <cell r="D96">
            <v>92</v>
          </cell>
          <cell r="E96" t="str">
            <v>Remoção de cobertura de telha francesa.</v>
          </cell>
          <cell r="F96" t="str">
            <v>m2</v>
          </cell>
          <cell r="G96">
            <v>8.26</v>
          </cell>
          <cell r="H96">
            <v>260</v>
          </cell>
        </row>
        <row r="97">
          <cell r="C97" t="str">
            <v>SC05052450</v>
          </cell>
          <cell r="D97">
            <v>93</v>
          </cell>
          <cell r="E97" t="str">
            <v>Remoção de cobertura de telha de fibro-cimento.</v>
          </cell>
          <cell r="F97" t="str">
            <v>m2</v>
          </cell>
          <cell r="G97">
            <v>3.87</v>
          </cell>
          <cell r="H97">
            <v>460</v>
          </cell>
        </row>
        <row r="98">
          <cell r="C98" t="str">
            <v>SC05052900</v>
          </cell>
          <cell r="D98">
            <v>94</v>
          </cell>
          <cell r="E98" t="str">
            <v xml:space="preserve">Remoção manual de passeio de pedra portuguesa. </v>
          </cell>
          <cell r="F98" t="str">
            <v>m2</v>
          </cell>
          <cell r="G98">
            <v>2.44</v>
          </cell>
          <cell r="H98">
            <v>2900</v>
          </cell>
        </row>
        <row r="99">
          <cell r="C99" t="str">
            <v>SC05053250</v>
          </cell>
          <cell r="D99">
            <v>95</v>
          </cell>
          <cell r="E99" t="str">
            <v>Remoção de tubulação ferro fundido ø50mm a 300mm.</v>
          </cell>
          <cell r="F99" t="str">
            <v>m</v>
          </cell>
          <cell r="G99">
            <v>11.88</v>
          </cell>
          <cell r="H99">
            <v>290</v>
          </cell>
        </row>
        <row r="100">
          <cell r="C100" t="str">
            <v>SC05100150</v>
          </cell>
          <cell r="D100">
            <v>96</v>
          </cell>
          <cell r="E100" t="str">
            <v>Demolição, com equipamento, concreto simples.</v>
          </cell>
          <cell r="F100" t="str">
            <v>m3</v>
          </cell>
          <cell r="G100">
            <v>43.52</v>
          </cell>
          <cell r="H100">
            <v>2160</v>
          </cell>
        </row>
        <row r="101">
          <cell r="C101" t="str">
            <v>SC05100300</v>
          </cell>
          <cell r="D101">
            <v>97</v>
          </cell>
          <cell r="E101" t="str">
            <v>Demolição, com equipamento concreto armado.</v>
          </cell>
          <cell r="F101" t="str">
            <v>m3</v>
          </cell>
          <cell r="G101">
            <v>73.98</v>
          </cell>
          <cell r="H101">
            <v>3400</v>
          </cell>
        </row>
        <row r="102">
          <cell r="C102" t="str">
            <v>SC05100500</v>
          </cell>
          <cell r="D102">
            <v>98</v>
          </cell>
          <cell r="E102" t="str">
            <v>Demolição com equipamento concreto asfáltico 10cm.</v>
          </cell>
          <cell r="F102" t="str">
            <v>m2</v>
          </cell>
          <cell r="G102">
            <v>8.98</v>
          </cell>
          <cell r="H102">
            <v>20100</v>
          </cell>
        </row>
        <row r="103">
          <cell r="C103" t="str">
            <v>SC10050250</v>
          </cell>
          <cell r="D103">
            <v>99</v>
          </cell>
          <cell r="E103" t="str">
            <v xml:space="preserve">Bombeiro hidráulico (inclusive encargos sociais).   </v>
          </cell>
          <cell r="F103" t="str">
            <v>h</v>
          </cell>
          <cell r="G103">
            <v>6.48</v>
          </cell>
          <cell r="H103">
            <v>2960</v>
          </cell>
        </row>
        <row r="104">
          <cell r="C104" t="str">
            <v>SC10050300</v>
          </cell>
          <cell r="D104">
            <v>100</v>
          </cell>
          <cell r="E104" t="str">
            <v xml:space="preserve">Calceteiro (inclusive encargos sociais).   </v>
          </cell>
          <cell r="F104" t="str">
            <v>h</v>
          </cell>
          <cell r="G104">
            <v>5.99</v>
          </cell>
          <cell r="H104">
            <v>1480</v>
          </cell>
        </row>
        <row r="105">
          <cell r="C105" t="str">
            <v>SC10050350</v>
          </cell>
          <cell r="D105">
            <v>101</v>
          </cell>
          <cell r="E105" t="str">
            <v>Carpinteiro de forma (inclusive encargos sociais).</v>
          </cell>
          <cell r="F105" t="str">
            <v>h</v>
          </cell>
          <cell r="G105">
            <v>5.99</v>
          </cell>
          <cell r="H105">
            <v>1480</v>
          </cell>
        </row>
        <row r="106">
          <cell r="C106" t="str">
            <v>SC10050450</v>
          </cell>
          <cell r="D106">
            <v>102</v>
          </cell>
          <cell r="E106" t="str">
            <v xml:space="preserve">Eletricista (inclusive encargos sociais). </v>
          </cell>
          <cell r="F106" t="str">
            <v>h</v>
          </cell>
          <cell r="G106">
            <v>6.48</v>
          </cell>
          <cell r="H106">
            <v>2960</v>
          </cell>
        </row>
        <row r="107">
          <cell r="C107" t="str">
            <v>SC10050900</v>
          </cell>
          <cell r="D107">
            <v>103</v>
          </cell>
          <cell r="E107" t="str">
            <v xml:space="preserve">Marteleteiro (inclusive encargos sociais). </v>
          </cell>
          <cell r="F107" t="str">
            <v>h</v>
          </cell>
          <cell r="G107">
            <v>5.99</v>
          </cell>
          <cell r="H107">
            <v>2960</v>
          </cell>
        </row>
        <row r="108">
          <cell r="C108" t="str">
            <v>SC10051100</v>
          </cell>
          <cell r="D108">
            <v>104</v>
          </cell>
          <cell r="E108" t="str">
            <v>Operador de máquinas.(inclusive encargos sociais).</v>
          </cell>
          <cell r="F108" t="str">
            <v>h</v>
          </cell>
          <cell r="G108">
            <v>6.48</v>
          </cell>
          <cell r="H108">
            <v>1480</v>
          </cell>
        </row>
        <row r="109">
          <cell r="C109" t="str">
            <v>SC10051200</v>
          </cell>
          <cell r="D109">
            <v>105</v>
          </cell>
          <cell r="E109" t="str">
            <v xml:space="preserve">Pedreiro (inclusive encargos sociais).   </v>
          </cell>
          <cell r="F109" t="str">
            <v>h</v>
          </cell>
          <cell r="G109">
            <v>5.99</v>
          </cell>
          <cell r="H109">
            <v>2960</v>
          </cell>
        </row>
        <row r="110">
          <cell r="C110" t="str">
            <v>SC10051450</v>
          </cell>
          <cell r="D110">
            <v>106</v>
          </cell>
          <cell r="E110" t="str">
            <v>Servente (inclusive encargos sociais).</v>
          </cell>
          <cell r="F110" t="str">
            <v>h</v>
          </cell>
          <cell r="G110">
            <v>4.3</v>
          </cell>
          <cell r="H110">
            <v>5920</v>
          </cell>
        </row>
        <row r="111">
          <cell r="C111" t="str">
            <v>SC10051500</v>
          </cell>
          <cell r="D111">
            <v>107</v>
          </cell>
          <cell r="E111" t="str">
            <v>Soldador em construção civil (inclusive encargos).</v>
          </cell>
          <cell r="F111" t="str">
            <v>h</v>
          </cell>
          <cell r="G111">
            <v>6.23</v>
          </cell>
          <cell r="H111">
            <v>1480</v>
          </cell>
        </row>
        <row r="112">
          <cell r="C112" t="str">
            <v>SC10100050</v>
          </cell>
          <cell r="D112">
            <v>108</v>
          </cell>
          <cell r="E112" t="str">
            <v xml:space="preserve">Operador de tráfego(inclusive encargos sociais). </v>
          </cell>
          <cell r="F112" t="str">
            <v>h</v>
          </cell>
          <cell r="G112">
            <v>7.08</v>
          </cell>
          <cell r="H112">
            <v>2960</v>
          </cell>
        </row>
        <row r="113">
          <cell r="C113" t="str">
            <v>SC05100050</v>
          </cell>
          <cell r="D113">
            <v>109</v>
          </cell>
          <cell r="E113" t="str">
            <v>Arrancamento de tampão de ferro fundido.</v>
          </cell>
          <cell r="F113" t="str">
            <v>un</v>
          </cell>
          <cell r="G113">
            <v>15.18</v>
          </cell>
          <cell r="H113">
            <v>22</v>
          </cell>
        </row>
        <row r="114">
          <cell r="C114" t="str">
            <v>SC15050100</v>
          </cell>
          <cell r="D114">
            <v>110</v>
          </cell>
          <cell r="E114" t="str">
            <v>Aditivo de reciclagem para mistura asfáltica a quente.</v>
          </cell>
          <cell r="F114" t="str">
            <v>t</v>
          </cell>
          <cell r="G114">
            <v>2857.32</v>
          </cell>
          <cell r="H114">
            <v>15</v>
          </cell>
        </row>
        <row r="115">
          <cell r="C115" t="str">
            <v>SC15050150</v>
          </cell>
          <cell r="D115">
            <v>111</v>
          </cell>
          <cell r="E115" t="str">
            <v>Areia grossa lavada. Fornecimento.</v>
          </cell>
          <cell r="F115" t="str">
            <v>m3</v>
          </cell>
          <cell r="G115">
            <v>21</v>
          </cell>
          <cell r="H115">
            <v>2000</v>
          </cell>
        </row>
        <row r="116">
          <cell r="C116" t="str">
            <v>SC15050200</v>
          </cell>
          <cell r="D116">
            <v>112</v>
          </cell>
          <cell r="E116" t="str">
            <v>Asfalto diluído tipo cura rápida CR-250</v>
          </cell>
          <cell r="F116" t="str">
            <v>t</v>
          </cell>
          <cell r="G116">
            <v>1468.02</v>
          </cell>
          <cell r="H116">
            <v>7</v>
          </cell>
        </row>
        <row r="117">
          <cell r="C117" t="str">
            <v>SC15050550</v>
          </cell>
          <cell r="D117">
            <v>113</v>
          </cell>
          <cell r="E117" t="str">
            <v xml:space="preserve">Saibro, inclusive transporte ate 20Km.Fornecimento. </v>
          </cell>
          <cell r="F117" t="str">
            <v>m3</v>
          </cell>
          <cell r="G117">
            <v>20.63</v>
          </cell>
          <cell r="H117">
            <v>184</v>
          </cell>
        </row>
        <row r="118">
          <cell r="C118" t="str">
            <v>SC15100050</v>
          </cell>
          <cell r="D118">
            <v>114</v>
          </cell>
          <cell r="E118" t="str">
            <v>Chapa de aço de 3/4"para passagem de veículos.</v>
          </cell>
          <cell r="F118" t="str">
            <v>m2</v>
          </cell>
          <cell r="G118">
            <v>17.100000000000001</v>
          </cell>
          <cell r="H118">
            <v>360</v>
          </cell>
        </row>
        <row r="119">
          <cell r="C119" t="str">
            <v>SC35050050A</v>
          </cell>
          <cell r="D119">
            <v>115</v>
          </cell>
          <cell r="E119" t="str">
            <v>Levantamento ou rebaixamento de tampão na rua.</v>
          </cell>
          <cell r="F119" t="str">
            <v>un</v>
          </cell>
          <cell r="G119">
            <v>86.15</v>
          </cell>
          <cell r="H119">
            <v>169</v>
          </cell>
        </row>
        <row r="120">
          <cell r="C120" t="str">
            <v>SC45050150</v>
          </cell>
          <cell r="D120">
            <v>116</v>
          </cell>
          <cell r="E120" t="str">
            <v>Toten informativo nas dimensões de (0,50x1,50)m.</v>
          </cell>
          <cell r="F120" t="str">
            <v>un</v>
          </cell>
          <cell r="G120">
            <v>2490</v>
          </cell>
          <cell r="H120">
            <v>29</v>
          </cell>
        </row>
        <row r="121">
          <cell r="C121" t="str">
            <v>SC45100200</v>
          </cell>
          <cell r="D121">
            <v>117</v>
          </cell>
          <cell r="E121" t="str">
            <v>Placa de inauguração em bronze.</v>
          </cell>
          <cell r="F121" t="str">
            <v>un</v>
          </cell>
          <cell r="G121">
            <v>1003.36</v>
          </cell>
          <cell r="H121">
            <v>1</v>
          </cell>
        </row>
        <row r="122">
          <cell r="C122" t="str">
            <v>FD05400100</v>
          </cell>
          <cell r="D122">
            <v>118</v>
          </cell>
          <cell r="E122" t="str">
            <v>Arrasamento de estaca concreto armado, ø40 a 50cm.</v>
          </cell>
          <cell r="F122" t="str">
            <v>un</v>
          </cell>
          <cell r="G122">
            <v>103.03</v>
          </cell>
          <cell r="H122">
            <v>23</v>
          </cell>
        </row>
        <row r="123">
          <cell r="C123" t="str">
            <v>FD05500050</v>
          </cell>
          <cell r="D123">
            <v>119</v>
          </cell>
          <cell r="E123" t="str">
            <v>Estaca raiz com diâmetro de 12", perfurada em solo.</v>
          </cell>
          <cell r="F123" t="str">
            <v>m</v>
          </cell>
          <cell r="G123">
            <v>248.49</v>
          </cell>
          <cell r="H123">
            <v>260</v>
          </cell>
        </row>
        <row r="124">
          <cell r="C124" t="str">
            <v>FD05650150</v>
          </cell>
          <cell r="D124">
            <v>120</v>
          </cell>
          <cell r="E124" t="str">
            <v>Estaca raiz com diâmetro de 10", perfurada em solo.</v>
          </cell>
          <cell r="F124" t="str">
            <v>m</v>
          </cell>
          <cell r="G124">
            <v>130</v>
          </cell>
          <cell r="H124">
            <v>86</v>
          </cell>
        </row>
        <row r="125">
          <cell r="C125" t="str">
            <v>FD10050100</v>
          </cell>
          <cell r="D125">
            <v>121</v>
          </cell>
          <cell r="E125" t="str">
            <v>Ensecadeira de estacas-prancha de aço, tipo Armco.</v>
          </cell>
          <cell r="F125" t="str">
            <v>m2</v>
          </cell>
          <cell r="G125">
            <v>127.53</v>
          </cell>
          <cell r="H125">
            <v>4200</v>
          </cell>
        </row>
        <row r="126">
          <cell r="C126" t="str">
            <v>FD10100050</v>
          </cell>
          <cell r="D126">
            <v>122</v>
          </cell>
          <cell r="E126" t="str">
            <v>Ensecadeira de estacas-prancha em Maçaranduba.</v>
          </cell>
          <cell r="F126" t="str">
            <v>m2</v>
          </cell>
          <cell r="G126">
            <v>70.5</v>
          </cell>
          <cell r="H126">
            <v>2395</v>
          </cell>
        </row>
        <row r="127">
          <cell r="C127" t="str">
            <v>ET15100100</v>
          </cell>
          <cell r="D127">
            <v>123</v>
          </cell>
          <cell r="E127" t="str">
            <v>Formas de madeira peças de concreto armado.</v>
          </cell>
          <cell r="F127" t="str">
            <v>m2</v>
          </cell>
          <cell r="G127">
            <v>25.9</v>
          </cell>
          <cell r="H127">
            <v>2986</v>
          </cell>
        </row>
        <row r="128">
          <cell r="C128" t="str">
            <v>ET15100200</v>
          </cell>
          <cell r="D128">
            <v>124</v>
          </cell>
          <cell r="E128" t="str">
            <v>Formas de madeira.</v>
          </cell>
          <cell r="F128" t="str">
            <v>m2</v>
          </cell>
          <cell r="G128">
            <v>34.86</v>
          </cell>
          <cell r="H128">
            <v>4352</v>
          </cell>
        </row>
        <row r="129">
          <cell r="C129" t="str">
            <v>ET15100250</v>
          </cell>
          <cell r="D129">
            <v>125</v>
          </cell>
          <cell r="E129" t="str">
            <v>Formas de madeira.</v>
          </cell>
          <cell r="F129" t="str">
            <v>m2</v>
          </cell>
          <cell r="G129">
            <v>29.62</v>
          </cell>
          <cell r="H129">
            <v>4406</v>
          </cell>
        </row>
        <row r="130">
          <cell r="C130" t="str">
            <v>ET20300050</v>
          </cell>
          <cell r="D130">
            <v>126</v>
          </cell>
          <cell r="E130" t="str">
            <v>Escoramento de formas.</v>
          </cell>
          <cell r="F130" t="str">
            <v>m2</v>
          </cell>
          <cell r="G130">
            <v>11.18</v>
          </cell>
          <cell r="H130">
            <v>3090</v>
          </cell>
        </row>
        <row r="131">
          <cell r="C131" t="str">
            <v>ET10050100</v>
          </cell>
          <cell r="D131">
            <v>127</v>
          </cell>
          <cell r="E131" t="str">
            <v>Aço CA-50 diâmetro de 6,3mm.</v>
          </cell>
          <cell r="F131" t="str">
            <v>kg</v>
          </cell>
          <cell r="G131">
            <v>2.64</v>
          </cell>
          <cell r="H131">
            <v>4750</v>
          </cell>
        </row>
        <row r="132">
          <cell r="C132" t="str">
            <v>ET10050103</v>
          </cell>
          <cell r="D132">
            <v>128</v>
          </cell>
          <cell r="E132" t="str">
            <v>Aço CA-50 diâmetro de 8mm.</v>
          </cell>
          <cell r="F132" t="str">
            <v>kg</v>
          </cell>
          <cell r="G132">
            <v>2.46</v>
          </cell>
          <cell r="H132">
            <v>1250</v>
          </cell>
        </row>
        <row r="133">
          <cell r="C133" t="str">
            <v>ET10050106</v>
          </cell>
          <cell r="D133">
            <v>129</v>
          </cell>
          <cell r="E133" t="str">
            <v>Aço CA-50 diâmetro de 10mm.</v>
          </cell>
          <cell r="F133" t="str">
            <v>kg</v>
          </cell>
          <cell r="G133">
            <v>2.2000000000000002</v>
          </cell>
          <cell r="H133">
            <v>7950</v>
          </cell>
        </row>
        <row r="134">
          <cell r="C134" t="str">
            <v>ET10050109</v>
          </cell>
          <cell r="D134">
            <v>130</v>
          </cell>
          <cell r="E134" t="str">
            <v>Aço CA-50 diâmetro de 12,5mm.</v>
          </cell>
          <cell r="F134" t="str">
            <v>kg</v>
          </cell>
          <cell r="G134">
            <v>2.1800000000000002</v>
          </cell>
          <cell r="H134">
            <v>5400</v>
          </cell>
        </row>
        <row r="135">
          <cell r="C135" t="str">
            <v>ET10050112</v>
          </cell>
          <cell r="D135">
            <v>131</v>
          </cell>
          <cell r="E135" t="str">
            <v>Aço CA-50 diâmetro de 16mm.</v>
          </cell>
          <cell r="F135" t="str">
            <v>kg</v>
          </cell>
          <cell r="G135">
            <v>2.1800000000000002</v>
          </cell>
          <cell r="H135">
            <v>2700</v>
          </cell>
        </row>
        <row r="136">
          <cell r="C136" t="str">
            <v>ET10050118</v>
          </cell>
          <cell r="D136">
            <v>132</v>
          </cell>
          <cell r="E136" t="str">
            <v>Aço CA-50 diâmetro de 25mm.</v>
          </cell>
          <cell r="F136" t="str">
            <v>kg</v>
          </cell>
          <cell r="G136">
            <v>2.19</v>
          </cell>
          <cell r="H136">
            <v>1400</v>
          </cell>
        </row>
        <row r="137">
          <cell r="C137" t="str">
            <v>ET10100056</v>
          </cell>
          <cell r="D137">
            <v>133</v>
          </cell>
          <cell r="E137" t="str">
            <v>Corte, dobragem, montagem aço CA-50 ø 6,3mm.</v>
          </cell>
          <cell r="F137" t="str">
            <v>kg</v>
          </cell>
          <cell r="G137">
            <v>1.28</v>
          </cell>
          <cell r="H137">
            <v>4750</v>
          </cell>
        </row>
        <row r="138">
          <cell r="C138" t="str">
            <v>ET10100062</v>
          </cell>
          <cell r="D138">
            <v>134</v>
          </cell>
          <cell r="E138" t="str">
            <v>Corte, dobragem, montagem aço CA-50 ø 12,5mm.</v>
          </cell>
          <cell r="F138" t="str">
            <v>kg</v>
          </cell>
          <cell r="G138">
            <v>0.96</v>
          </cell>
          <cell r="H138">
            <v>9450</v>
          </cell>
        </row>
        <row r="139">
          <cell r="C139" t="str">
            <v>ET10100065</v>
          </cell>
          <cell r="D139">
            <v>135</v>
          </cell>
          <cell r="E139" t="str">
            <v>Corte, dobragem, montagem aço CA-50 ø 6,3 a 12,5mm.</v>
          </cell>
          <cell r="F139" t="str">
            <v>kg</v>
          </cell>
          <cell r="G139">
            <v>1.1100000000000001</v>
          </cell>
          <cell r="H139">
            <v>13950</v>
          </cell>
        </row>
        <row r="140">
          <cell r="C140" t="str">
            <v>ET05250653</v>
          </cell>
          <cell r="D140">
            <v>136</v>
          </cell>
          <cell r="E140" t="str">
            <v>Lançamento de concreto.</v>
          </cell>
          <cell r="F140" t="str">
            <v>m3</v>
          </cell>
          <cell r="G140">
            <v>22.57</v>
          </cell>
          <cell r="H140">
            <v>187</v>
          </cell>
        </row>
        <row r="141">
          <cell r="C141" t="str">
            <v>ET45100071</v>
          </cell>
          <cell r="D141">
            <v>137</v>
          </cell>
          <cell r="E141" t="str">
            <v>Concreto bombeado usinado fck=30MPa.</v>
          </cell>
          <cell r="F141" t="str">
            <v>m3</v>
          </cell>
          <cell r="G141">
            <v>297.16000000000003</v>
          </cell>
          <cell r="H141">
            <v>195</v>
          </cell>
        </row>
        <row r="142">
          <cell r="C142" t="str">
            <v>ET60050059</v>
          </cell>
          <cell r="D142">
            <v>138</v>
          </cell>
          <cell r="E142" t="str">
            <v>Concreto usinado de 18MPa.</v>
          </cell>
          <cell r="F142" t="str">
            <v>m3</v>
          </cell>
          <cell r="G142">
            <v>185.77</v>
          </cell>
          <cell r="H142">
            <v>187</v>
          </cell>
        </row>
        <row r="143">
          <cell r="C143" t="str">
            <v>ET25050300</v>
          </cell>
          <cell r="D143">
            <v>139</v>
          </cell>
          <cell r="E143" t="str">
            <v>Fornecimento e montagem de estruturas metálicas.</v>
          </cell>
          <cell r="F143" t="str">
            <v>t</v>
          </cell>
          <cell r="G143">
            <v>7186.39</v>
          </cell>
          <cell r="H143">
            <v>36</v>
          </cell>
        </row>
        <row r="144">
          <cell r="C144" t="str">
            <v>ET25050450</v>
          </cell>
          <cell r="D144">
            <v>140</v>
          </cell>
          <cell r="E144" t="str">
            <v>Peças em chapa de aço 3/8", galvanizadas.</v>
          </cell>
          <cell r="F144" t="str">
            <v>Kg</v>
          </cell>
          <cell r="G144">
            <v>3.99</v>
          </cell>
          <cell r="H144">
            <v>2166</v>
          </cell>
        </row>
        <row r="145">
          <cell r="C145" t="str">
            <v>ET25050453</v>
          </cell>
          <cell r="D145">
            <v>141</v>
          </cell>
          <cell r="E145" t="str">
            <v>Peças em chapa de aço 3/8", galvanizadas.</v>
          </cell>
          <cell r="F145" t="str">
            <v>Kg</v>
          </cell>
          <cell r="G145">
            <v>4.26</v>
          </cell>
          <cell r="H145">
            <v>2078</v>
          </cell>
        </row>
        <row r="146">
          <cell r="C146" t="str">
            <v>ET25050456</v>
          </cell>
          <cell r="D146">
            <v>142</v>
          </cell>
          <cell r="E146" t="str">
            <v>Peças em chapa de aço 3/8", galvanizadas.</v>
          </cell>
          <cell r="F146" t="str">
            <v>Kg</v>
          </cell>
          <cell r="G146">
            <v>4.16</v>
          </cell>
          <cell r="H146">
            <v>1820</v>
          </cell>
        </row>
        <row r="147">
          <cell r="C147" t="str">
            <v>ET50050250</v>
          </cell>
          <cell r="D147">
            <v>143</v>
          </cell>
          <cell r="E147" t="str">
            <v>Muro de contenção em solo reforçado.</v>
          </cell>
          <cell r="F147" t="str">
            <v>m2</v>
          </cell>
          <cell r="G147">
            <v>145.63</v>
          </cell>
          <cell r="H147">
            <v>144</v>
          </cell>
        </row>
        <row r="148">
          <cell r="C148" t="str">
            <v>ET55100100</v>
          </cell>
          <cell r="D148">
            <v>144</v>
          </cell>
          <cell r="E148" t="str">
            <v>Canal pré-fabricado, em concreto armado seção U.</v>
          </cell>
          <cell r="F148" t="str">
            <v>m2</v>
          </cell>
          <cell r="G148">
            <v>384.26</v>
          </cell>
          <cell r="H148">
            <v>86</v>
          </cell>
        </row>
        <row r="149">
          <cell r="C149" t="str">
            <v>ET55100150</v>
          </cell>
          <cell r="D149">
            <v>145</v>
          </cell>
          <cell r="E149" t="str">
            <v>Cobertura de canal pré-fabricado em concreto armado.</v>
          </cell>
          <cell r="F149" t="str">
            <v>m2</v>
          </cell>
          <cell r="G149">
            <v>435.06</v>
          </cell>
          <cell r="H149">
            <v>58</v>
          </cell>
        </row>
        <row r="150">
          <cell r="C150" t="str">
            <v>ES05250359</v>
          </cell>
          <cell r="D150">
            <v>146</v>
          </cell>
          <cell r="E150" t="str">
            <v>Gradil em tubo de ferro galvanizado de 1 1/4".</v>
          </cell>
          <cell r="F150" t="str">
            <v>m</v>
          </cell>
          <cell r="G150">
            <v>338.32</v>
          </cell>
          <cell r="H150">
            <v>144</v>
          </cell>
        </row>
        <row r="151">
          <cell r="C151" t="str">
            <v>ES10250150</v>
          </cell>
          <cell r="D151">
            <v>147</v>
          </cell>
          <cell r="E151" t="str">
            <v xml:space="preserve">Peça em Angelim ou similar, de 2"x1".Fornecimento. </v>
          </cell>
          <cell r="F151" t="str">
            <v>m</v>
          </cell>
          <cell r="G151">
            <v>2.14</v>
          </cell>
          <cell r="H151">
            <v>150</v>
          </cell>
        </row>
        <row r="152">
          <cell r="C152" t="str">
            <v>ES10250200</v>
          </cell>
          <cell r="D152">
            <v>148</v>
          </cell>
          <cell r="E152" t="str">
            <v xml:space="preserve">Peça em Ipê ou similar, de 2"x8".  Fornecimento.    </v>
          </cell>
          <cell r="F152" t="str">
            <v>m</v>
          </cell>
          <cell r="G152">
            <v>30.26</v>
          </cell>
          <cell r="H152">
            <v>200</v>
          </cell>
        </row>
        <row r="153">
          <cell r="C153" t="str">
            <v>ES10250262</v>
          </cell>
          <cell r="D153">
            <v>149</v>
          </cell>
          <cell r="E153" t="str">
            <v>Peça em Maçaranduba ou similar, serrada, de 3"x6".</v>
          </cell>
          <cell r="F153" t="str">
            <v>m</v>
          </cell>
          <cell r="G153">
            <v>8.66</v>
          </cell>
          <cell r="H153">
            <v>100</v>
          </cell>
        </row>
        <row r="154">
          <cell r="C154" t="str">
            <v>ES99990050</v>
          </cell>
          <cell r="D154">
            <v>150</v>
          </cell>
          <cell r="E154" t="str">
            <v>Arruela de 5/16", inclusive transporte até a obra.</v>
          </cell>
          <cell r="F154" t="str">
            <v>un</v>
          </cell>
          <cell r="G154">
            <v>0.02</v>
          </cell>
          <cell r="H154">
            <v>863</v>
          </cell>
        </row>
        <row r="155">
          <cell r="C155" t="str">
            <v>ES99990700</v>
          </cell>
          <cell r="D155">
            <v>151</v>
          </cell>
          <cell r="E155" t="str">
            <v>Parafuso de (8x250)mm.</v>
          </cell>
          <cell r="F155" t="str">
            <v>un</v>
          </cell>
          <cell r="G155">
            <v>0.78</v>
          </cell>
          <cell r="H155">
            <v>863</v>
          </cell>
        </row>
        <row r="156">
          <cell r="C156" t="str">
            <v>ES99990800</v>
          </cell>
          <cell r="D156">
            <v>152</v>
          </cell>
          <cell r="E156" t="str">
            <v>Porca de 5/16", inclusive transporte até a obra.</v>
          </cell>
          <cell r="F156" t="str">
            <v>un</v>
          </cell>
          <cell r="G156">
            <v>0.04</v>
          </cell>
          <cell r="H156">
            <v>863</v>
          </cell>
        </row>
        <row r="157">
          <cell r="C157" t="str">
            <v>ES99990900</v>
          </cell>
          <cell r="D157">
            <v>153</v>
          </cell>
          <cell r="E157" t="str">
            <v>Prego com cabeça chata 23x54, em caixa de 100Kg.</v>
          </cell>
          <cell r="F157" t="str">
            <v>Kg</v>
          </cell>
          <cell r="G157">
            <v>3.01</v>
          </cell>
          <cell r="H157">
            <v>332</v>
          </cell>
        </row>
        <row r="158">
          <cell r="C158" t="str">
            <v>IT25100112</v>
          </cell>
          <cell r="D158">
            <v>154</v>
          </cell>
          <cell r="E158" t="str">
            <v>Kanalex diâmetro de 50mm (2" ).</v>
          </cell>
          <cell r="F158" t="str">
            <v>m</v>
          </cell>
          <cell r="G158">
            <v>4.55</v>
          </cell>
          <cell r="H158">
            <v>356</v>
          </cell>
        </row>
        <row r="159">
          <cell r="C159" t="str">
            <v>IT25100115</v>
          </cell>
          <cell r="D159">
            <v>155</v>
          </cell>
          <cell r="E159" t="str">
            <v>Kanalex diâmetro de 75mm (3" ).</v>
          </cell>
          <cell r="F159" t="str">
            <v>m</v>
          </cell>
          <cell r="G159">
            <v>5.98</v>
          </cell>
          <cell r="H159">
            <v>1766</v>
          </cell>
        </row>
        <row r="160">
          <cell r="C160" t="str">
            <v>IT25100118</v>
          </cell>
          <cell r="D160">
            <v>156</v>
          </cell>
          <cell r="E160" t="str">
            <v>Kanalex diâmetro de 100mm (4" ).</v>
          </cell>
          <cell r="F160" t="str">
            <v>m</v>
          </cell>
          <cell r="G160">
            <v>7.02</v>
          </cell>
          <cell r="H160">
            <v>2554</v>
          </cell>
        </row>
        <row r="161">
          <cell r="C161" t="str">
            <v>IT25100159</v>
          </cell>
          <cell r="D161">
            <v>157</v>
          </cell>
          <cell r="E161" t="str">
            <v>Linha dupla de Kanalex diâmetro de 75mm (3" ).</v>
          </cell>
          <cell r="F161" t="str">
            <v>m</v>
          </cell>
          <cell r="G161">
            <v>10.52</v>
          </cell>
          <cell r="H161">
            <v>3705</v>
          </cell>
        </row>
        <row r="162">
          <cell r="C162" t="str">
            <v>IT25100162</v>
          </cell>
          <cell r="D162">
            <v>158</v>
          </cell>
          <cell r="E162" t="str">
            <v>Linha dupla de Kanalex diâmetro de 100mm (4" ).</v>
          </cell>
          <cell r="F162" t="str">
            <v>m</v>
          </cell>
          <cell r="G162">
            <v>21.87</v>
          </cell>
          <cell r="H162">
            <v>6000</v>
          </cell>
        </row>
        <row r="163">
          <cell r="C163" t="str">
            <v xml:space="preserve"> IT25100165</v>
          </cell>
          <cell r="D163">
            <v>159</v>
          </cell>
          <cell r="E163" t="str">
            <v>Linha dupla de Kanalex diâmetro de 125mm (5" ).</v>
          </cell>
          <cell r="F163" t="str">
            <v>m</v>
          </cell>
          <cell r="G163">
            <v>29.6</v>
          </cell>
          <cell r="H163">
            <v>4000</v>
          </cell>
        </row>
        <row r="164">
          <cell r="C164" t="str">
            <v xml:space="preserve"> IT25340321</v>
          </cell>
          <cell r="D164">
            <v>160</v>
          </cell>
          <cell r="E164" t="str">
            <v>Cabo de cobre rígido, seção de 35mm2 XLPE.</v>
          </cell>
          <cell r="F164" t="str">
            <v>m</v>
          </cell>
          <cell r="G164">
            <v>11.38</v>
          </cell>
          <cell r="H164">
            <v>2842</v>
          </cell>
        </row>
        <row r="165">
          <cell r="C165" t="str">
            <v>IT25700100</v>
          </cell>
          <cell r="D165">
            <v>161</v>
          </cell>
          <cell r="E165" t="str">
            <v>Haste para aterramento, de cobre, de 5/8", com 3m.</v>
          </cell>
          <cell r="F165" t="str">
            <v xml:space="preserve"> un</v>
          </cell>
          <cell r="G165">
            <v>60.94</v>
          </cell>
          <cell r="H165">
            <v>29</v>
          </cell>
        </row>
        <row r="166">
          <cell r="C166" t="str">
            <v>IT25990100</v>
          </cell>
          <cell r="D166">
            <v>162</v>
          </cell>
          <cell r="E166" t="str">
            <v>Base de ferro retangular, para caixa subterrânea.</v>
          </cell>
          <cell r="F166" t="str">
            <v xml:space="preserve"> un</v>
          </cell>
          <cell r="G166">
            <v>117.72</v>
          </cell>
          <cell r="H166">
            <v>55</v>
          </cell>
        </row>
        <row r="167">
          <cell r="C167" t="str">
            <v>IT25990103</v>
          </cell>
          <cell r="D167">
            <v>163</v>
          </cell>
          <cell r="E167" t="str">
            <v>Tampa de ferro retangular, medindo (1,07x0,52)m.</v>
          </cell>
          <cell r="F167" t="str">
            <v xml:space="preserve"> un</v>
          </cell>
          <cell r="G167">
            <v>231.13</v>
          </cell>
          <cell r="H167">
            <v>55</v>
          </cell>
        </row>
        <row r="168">
          <cell r="C168" t="str">
            <v>RV15200409</v>
          </cell>
          <cell r="D168">
            <v>164</v>
          </cell>
          <cell r="E168" t="str">
            <v>Revestimento com granito Cinza flameado.</v>
          </cell>
          <cell r="F168" t="str">
            <v>m2</v>
          </cell>
          <cell r="G168">
            <v>82.41</v>
          </cell>
          <cell r="H168">
            <v>152</v>
          </cell>
        </row>
        <row r="169">
          <cell r="C169" t="str">
            <v>RV15250103</v>
          </cell>
          <cell r="D169">
            <v>165</v>
          </cell>
          <cell r="E169" t="str">
            <v>Piso de concreto simples,8cm de espessura.</v>
          </cell>
          <cell r="F169" t="str">
            <v>m2</v>
          </cell>
          <cell r="G169">
            <v>24.65</v>
          </cell>
          <cell r="H169">
            <v>1095</v>
          </cell>
        </row>
        <row r="170">
          <cell r="C170" t="str">
            <v>CI05750050</v>
          </cell>
          <cell r="D170">
            <v>166</v>
          </cell>
          <cell r="E170" t="str">
            <v>Cabine para quiosque em Fiber-Glass.</v>
          </cell>
          <cell r="F170" t="str">
            <v xml:space="preserve"> un   </v>
          </cell>
          <cell r="G170">
            <v>12250.73</v>
          </cell>
          <cell r="H170">
            <v>6</v>
          </cell>
        </row>
        <row r="171">
          <cell r="C171" t="str">
            <v>PT05300250</v>
          </cell>
          <cell r="D171">
            <v>167</v>
          </cell>
          <cell r="E171" t="str">
            <v>Pintura sobre concreto com uma demão de Primer.</v>
          </cell>
          <cell r="F171" t="str">
            <v>m2</v>
          </cell>
          <cell r="G171">
            <v>9.09</v>
          </cell>
          <cell r="H171">
            <v>542</v>
          </cell>
        </row>
        <row r="172">
          <cell r="C172" t="str">
            <v>PT05400106</v>
          </cell>
          <cell r="D172">
            <v>168</v>
          </cell>
          <cell r="E172" t="str">
            <v>Pintura interna ou externa sobre ferro, com esmalte.</v>
          </cell>
          <cell r="F172" t="str">
            <v>m2</v>
          </cell>
          <cell r="G172">
            <v>7.86</v>
          </cell>
          <cell r="H172">
            <v>1262</v>
          </cell>
        </row>
        <row r="173">
          <cell r="C173" t="str">
            <v>DR05200050</v>
          </cell>
          <cell r="D173">
            <v>169</v>
          </cell>
          <cell r="E173" t="str">
            <v>Tubo de concreto armado com diametro de 0,40m.</v>
          </cell>
          <cell r="F173" t="str">
            <v>m</v>
          </cell>
          <cell r="G173">
            <v>43.02</v>
          </cell>
          <cell r="H173">
            <v>768</v>
          </cell>
        </row>
        <row r="174">
          <cell r="C174" t="str">
            <v>DR05200100</v>
          </cell>
          <cell r="D174">
            <v>170</v>
          </cell>
          <cell r="E174" t="str">
            <v>Tubo de concreto armado com diâmetro de 0,50m.</v>
          </cell>
          <cell r="F174" t="str">
            <v>m</v>
          </cell>
          <cell r="G174">
            <v>62.61</v>
          </cell>
          <cell r="H174">
            <v>290</v>
          </cell>
        </row>
        <row r="175">
          <cell r="C175" t="str">
            <v>DR05200150</v>
          </cell>
          <cell r="D175">
            <v>171</v>
          </cell>
          <cell r="E175" t="str">
            <v>Tubo de concreto armado com diâmetro de 0,60m.</v>
          </cell>
          <cell r="F175" t="str">
            <v>m</v>
          </cell>
          <cell r="G175">
            <v>71.53</v>
          </cell>
          <cell r="H175">
            <v>54</v>
          </cell>
        </row>
        <row r="176">
          <cell r="C176" t="str">
            <v>DR05200200</v>
          </cell>
          <cell r="D176">
            <v>172</v>
          </cell>
          <cell r="E176" t="str">
            <v>Tubo de concreto armado com diâmetro de 0,70m.</v>
          </cell>
          <cell r="F176" t="str">
            <v>m</v>
          </cell>
          <cell r="G176">
            <v>106.59</v>
          </cell>
          <cell r="H176">
            <v>264</v>
          </cell>
        </row>
        <row r="177">
          <cell r="C177" t="str">
            <v>DR05200250</v>
          </cell>
          <cell r="D177">
            <v>173</v>
          </cell>
          <cell r="E177" t="str">
            <v>Tubo de concreto armado com diâmetro de 0,80m.</v>
          </cell>
          <cell r="F177" t="str">
            <v>m</v>
          </cell>
          <cell r="G177">
            <v>113.63</v>
          </cell>
          <cell r="H177">
            <v>38</v>
          </cell>
        </row>
        <row r="178">
          <cell r="C178" t="str">
            <v>DR05200350</v>
          </cell>
          <cell r="D178">
            <v>174</v>
          </cell>
          <cell r="E178" t="str">
            <v>Tubo de concreto armado com diametro de 1m.</v>
          </cell>
          <cell r="F178" t="str">
            <v>m</v>
          </cell>
          <cell r="G178">
            <v>189.28</v>
          </cell>
          <cell r="H178">
            <v>320</v>
          </cell>
        </row>
        <row r="179">
          <cell r="C179" t="str">
            <v>DR05200500</v>
          </cell>
          <cell r="D179">
            <v>175</v>
          </cell>
          <cell r="E179" t="str">
            <v>Tubo de concreto armado com diâmetro de 1,50m.</v>
          </cell>
          <cell r="F179" t="str">
            <v>m</v>
          </cell>
          <cell r="G179">
            <v>400.58</v>
          </cell>
          <cell r="H179">
            <v>214</v>
          </cell>
        </row>
        <row r="180">
          <cell r="C180" t="str">
            <v>DR05400100</v>
          </cell>
          <cell r="D180">
            <v>176</v>
          </cell>
          <cell r="E180" t="str">
            <v>Tubo de PVC rígido Vinilfort, diâmetro de 150mm.</v>
          </cell>
          <cell r="F180" t="str">
            <v>m</v>
          </cell>
          <cell r="G180">
            <v>19.47</v>
          </cell>
          <cell r="H180">
            <v>1643</v>
          </cell>
        </row>
        <row r="181">
          <cell r="C181" t="str">
            <v>DR05400150</v>
          </cell>
          <cell r="D181">
            <v>177</v>
          </cell>
          <cell r="E181" t="str">
            <v>Tubo de PVC rígido Vinilfort, diâmetro de 200mm.</v>
          </cell>
          <cell r="F181" t="str">
            <v>m</v>
          </cell>
          <cell r="G181">
            <v>27.22</v>
          </cell>
          <cell r="H181">
            <v>263</v>
          </cell>
        </row>
        <row r="182">
          <cell r="C182" t="str">
            <v>DR10050065</v>
          </cell>
          <cell r="D182">
            <v>178</v>
          </cell>
          <cell r="E182" t="str">
            <v>Tubo de ferro fundido K-9, diâmetro de 300mm.</v>
          </cell>
          <cell r="F182" t="str">
            <v>m</v>
          </cell>
          <cell r="G182">
            <v>370.29</v>
          </cell>
          <cell r="H182">
            <v>200</v>
          </cell>
        </row>
        <row r="183">
          <cell r="C183" t="str">
            <v>DR20100050</v>
          </cell>
          <cell r="D183">
            <v>179</v>
          </cell>
          <cell r="E183" t="str">
            <v>Poço de visita de (1,20x1,20x1,40)m ø 0,40 a 0,70m.</v>
          </cell>
          <cell r="F183" t="str">
            <v xml:space="preserve"> un</v>
          </cell>
          <cell r="G183">
            <v>704.13</v>
          </cell>
          <cell r="H183">
            <v>22</v>
          </cell>
        </row>
        <row r="184">
          <cell r="C184" t="str">
            <v>DR20100053</v>
          </cell>
          <cell r="D184">
            <v>180</v>
          </cell>
          <cell r="E184" t="str">
            <v>Poço de visita de (1,30 x1,30 x1,40)m ø de 0,80 m.</v>
          </cell>
          <cell r="F184" t="str">
            <v xml:space="preserve"> un</v>
          </cell>
          <cell r="G184">
            <v>750.69</v>
          </cell>
          <cell r="H184">
            <v>2</v>
          </cell>
        </row>
        <row r="185">
          <cell r="C185" t="str">
            <v>DR20100059</v>
          </cell>
          <cell r="D185">
            <v>181</v>
          </cell>
          <cell r="E185" t="str">
            <v>Poço de visita de (1.50x1.50x1.60)m ø1,00 m.</v>
          </cell>
          <cell r="F185" t="str">
            <v xml:space="preserve"> un</v>
          </cell>
          <cell r="G185">
            <v>948.69</v>
          </cell>
          <cell r="H185">
            <v>11</v>
          </cell>
        </row>
        <row r="186">
          <cell r="C186" t="str">
            <v>DR20100068</v>
          </cell>
          <cell r="D186">
            <v>182</v>
          </cell>
          <cell r="E186" t="str">
            <v>Poço de vista de ( 2x 2x2,10)m ø1,50m.</v>
          </cell>
          <cell r="F186" t="str">
            <v xml:space="preserve"> un</v>
          </cell>
          <cell r="G186">
            <v>1525.88</v>
          </cell>
          <cell r="H186">
            <v>7</v>
          </cell>
        </row>
        <row r="187">
          <cell r="C187" t="str">
            <v>DR20150053</v>
          </cell>
          <cell r="D187">
            <v>183</v>
          </cell>
          <cell r="E187" t="str">
            <v>Poço de visita para esgoto sanitário de 1m .</v>
          </cell>
          <cell r="F187" t="str">
            <v xml:space="preserve"> un</v>
          </cell>
          <cell r="G187">
            <v>129.63</v>
          </cell>
          <cell r="H187">
            <v>2</v>
          </cell>
        </row>
        <row r="188">
          <cell r="C188" t="str">
            <v>DR20150056</v>
          </cell>
          <cell r="D188">
            <v>184</v>
          </cell>
          <cell r="E188" t="str">
            <v xml:space="preserve">Poço de visita para esgoto sanitário de 1,05m.                      </v>
          </cell>
          <cell r="F188" t="str">
            <v xml:space="preserve"> un</v>
          </cell>
          <cell r="G188">
            <v>303.89</v>
          </cell>
          <cell r="H188">
            <v>1</v>
          </cell>
        </row>
        <row r="189">
          <cell r="C189" t="str">
            <v>DR20150059</v>
          </cell>
          <cell r="D189">
            <v>185</v>
          </cell>
          <cell r="E189" t="str">
            <v xml:space="preserve">Poço de visita para esgoto sanitário de 1,20m.  </v>
          </cell>
          <cell r="F189" t="str">
            <v xml:space="preserve"> un</v>
          </cell>
          <cell r="G189">
            <v>337.88</v>
          </cell>
          <cell r="H189">
            <v>15</v>
          </cell>
        </row>
        <row r="190">
          <cell r="C190" t="str">
            <v>DR20150062</v>
          </cell>
          <cell r="D190">
            <v>186</v>
          </cell>
          <cell r="E190" t="str">
            <v xml:space="preserve">Poço de visita de esgoto sanitário de 1,40m.      </v>
          </cell>
          <cell r="F190" t="str">
            <v xml:space="preserve"> un</v>
          </cell>
          <cell r="G190">
            <v>387.67</v>
          </cell>
          <cell r="H190">
            <v>5</v>
          </cell>
        </row>
        <row r="191">
          <cell r="C191" t="str">
            <v>DR20150065</v>
          </cell>
          <cell r="D191">
            <v>187</v>
          </cell>
          <cell r="E191" t="str">
            <v xml:space="preserve">Poço de visita de esgoto sanitário de 1,50m.  </v>
          </cell>
          <cell r="F191" t="str">
            <v xml:space="preserve"> un</v>
          </cell>
          <cell r="G191">
            <v>412.76</v>
          </cell>
          <cell r="H191">
            <v>7</v>
          </cell>
        </row>
        <row r="192">
          <cell r="C192" t="str">
            <v>DR20150068</v>
          </cell>
          <cell r="D192">
            <v>188</v>
          </cell>
          <cell r="E192" t="str">
            <v xml:space="preserve">Poço de visita de esgoto sanitário de 1,60m.          </v>
          </cell>
          <cell r="F192" t="str">
            <v xml:space="preserve"> un</v>
          </cell>
          <cell r="G192">
            <v>416.03</v>
          </cell>
          <cell r="H192">
            <v>4</v>
          </cell>
        </row>
        <row r="193">
          <cell r="C193" t="str">
            <v>DR20150071</v>
          </cell>
          <cell r="D193">
            <v>189</v>
          </cell>
          <cell r="E193" t="str">
            <v xml:space="preserve">Poço de visita de esgoto sanitário de 1,70m.   </v>
          </cell>
          <cell r="F193" t="str">
            <v xml:space="preserve"> un</v>
          </cell>
          <cell r="G193">
            <v>450.56</v>
          </cell>
          <cell r="H193">
            <v>2</v>
          </cell>
        </row>
        <row r="194">
          <cell r="C194" t="str">
            <v>DR20150074</v>
          </cell>
          <cell r="D194">
            <v>190</v>
          </cell>
          <cell r="E194" t="str">
            <v xml:space="preserve">Poço de visita de esgoto sanitário de 2m.       </v>
          </cell>
          <cell r="F194" t="str">
            <v xml:space="preserve"> un</v>
          </cell>
          <cell r="G194">
            <v>479.14</v>
          </cell>
          <cell r="H194">
            <v>12</v>
          </cell>
        </row>
        <row r="195">
          <cell r="C195" t="str">
            <v>DR20150077</v>
          </cell>
          <cell r="D195">
            <v>191</v>
          </cell>
          <cell r="E195" t="str">
            <v xml:space="preserve">Poço de visita de esgoto sanitário de 2,30m.        </v>
          </cell>
          <cell r="F195" t="str">
            <v xml:space="preserve"> un</v>
          </cell>
          <cell r="G195">
            <v>518.35</v>
          </cell>
          <cell r="H195">
            <v>2</v>
          </cell>
        </row>
        <row r="196">
          <cell r="C196" t="str">
            <v>DR30150103</v>
          </cell>
          <cell r="D196">
            <v>192</v>
          </cell>
          <cell r="E196" t="str">
            <v>Caixa de ralo de blocos de concreto prensado.</v>
          </cell>
          <cell r="F196" t="str">
            <v xml:space="preserve"> un</v>
          </cell>
          <cell r="G196">
            <v>541.29999999999995</v>
          </cell>
          <cell r="H196">
            <v>135</v>
          </cell>
        </row>
        <row r="197">
          <cell r="C197" t="str">
            <v>DR05300100</v>
          </cell>
          <cell r="D197">
            <v>193</v>
          </cell>
          <cell r="E197" t="str">
            <v>Manilha cerâmica vidrada, com diâmetro 0,15m.</v>
          </cell>
          <cell r="F197" t="str">
            <v>m</v>
          </cell>
          <cell r="G197">
            <v>16.14</v>
          </cell>
          <cell r="H197">
            <v>1240</v>
          </cell>
        </row>
        <row r="198">
          <cell r="C198" t="str">
            <v>DR35050250</v>
          </cell>
          <cell r="D198">
            <v>194</v>
          </cell>
          <cell r="E198" t="str">
            <v>Tampão de ferro fundido completo pesado, de 0,60m.</v>
          </cell>
          <cell r="F198" t="str">
            <v xml:space="preserve"> un</v>
          </cell>
          <cell r="G198">
            <v>209.66</v>
          </cell>
          <cell r="H198">
            <v>140</v>
          </cell>
        </row>
        <row r="199">
          <cell r="C199" t="str">
            <v>DR35050300</v>
          </cell>
          <cell r="D199">
            <v>195</v>
          </cell>
          <cell r="E199" t="str">
            <v>Tampão de ferro fundido completo, de 3 seções.</v>
          </cell>
          <cell r="F199" t="str">
            <v xml:space="preserve"> un</v>
          </cell>
          <cell r="G199">
            <v>1659.65</v>
          </cell>
          <cell r="H199">
            <v>9</v>
          </cell>
        </row>
        <row r="200">
          <cell r="C200" t="str">
            <v>DR55050450</v>
          </cell>
          <cell r="D200">
            <v>196</v>
          </cell>
          <cell r="E200" t="str">
            <v>Embasamento de tubulação, feito com pó-de-pedra.</v>
          </cell>
          <cell r="F200" t="str">
            <v>m3</v>
          </cell>
          <cell r="G200">
            <v>47.35</v>
          </cell>
          <cell r="H200">
            <v>200</v>
          </cell>
        </row>
        <row r="201">
          <cell r="C201" t="str">
            <v>DR75050077</v>
          </cell>
          <cell r="D201">
            <v>197</v>
          </cell>
          <cell r="E201" t="str">
            <v>Levantamento limpeza reassentamento tubos ø1,50m.</v>
          </cell>
          <cell r="F201" t="str">
            <v>m</v>
          </cell>
          <cell r="G201">
            <v>137.80000000000001</v>
          </cell>
          <cell r="H201">
            <v>576</v>
          </cell>
        </row>
        <row r="202">
          <cell r="C202" t="str">
            <v>BP05050050</v>
          </cell>
          <cell r="D202">
            <v>198</v>
          </cell>
          <cell r="E202" t="str">
            <v>Base de brita corrida.</v>
          </cell>
          <cell r="F202" t="str">
            <v>m3</v>
          </cell>
          <cell r="G202">
            <v>35.47</v>
          </cell>
          <cell r="H202">
            <v>7200</v>
          </cell>
        </row>
        <row r="203">
          <cell r="C203" t="str">
            <v>BP05050400A</v>
          </cell>
          <cell r="D203">
            <v>199</v>
          </cell>
          <cell r="E203" t="str">
            <v>Imprimação de base de pavimentação.</v>
          </cell>
          <cell r="F203" t="str">
            <v>m2</v>
          </cell>
          <cell r="G203">
            <v>2.04</v>
          </cell>
          <cell r="H203">
            <v>23998</v>
          </cell>
        </row>
        <row r="204">
          <cell r="C204" t="str">
            <v>BP05050100</v>
          </cell>
          <cell r="D204">
            <v>200</v>
          </cell>
          <cell r="E204" t="str">
            <v>Camada de bloqueio (colchão) de areia.</v>
          </cell>
          <cell r="F204" t="str">
            <v>m3</v>
          </cell>
          <cell r="G204">
            <v>29.11</v>
          </cell>
          <cell r="H204">
            <v>7200</v>
          </cell>
        </row>
        <row r="205">
          <cell r="C205" t="str">
            <v>BP05050103</v>
          </cell>
          <cell r="D205">
            <v>201</v>
          </cell>
          <cell r="E205" t="str">
            <v>Camada de bloqueio (colchão) de pó-de-pedra.</v>
          </cell>
          <cell r="F205" t="str">
            <v>m3</v>
          </cell>
          <cell r="G205">
            <v>31.41</v>
          </cell>
          <cell r="H205">
            <v>6000</v>
          </cell>
        </row>
        <row r="206">
          <cell r="C206" t="str">
            <v>BP10050659</v>
          </cell>
          <cell r="D206">
            <v>202</v>
          </cell>
          <cell r="E206" t="str">
            <v>Revestimento de CBUQ, com  10cm de espessura.</v>
          </cell>
          <cell r="F206" t="str">
            <v>m2</v>
          </cell>
          <cell r="G206">
            <v>24.98</v>
          </cell>
          <cell r="H206">
            <v>23998</v>
          </cell>
        </row>
        <row r="207">
          <cell r="C207" t="str">
            <v>BP10200368</v>
          </cell>
          <cell r="D207">
            <v>203</v>
          </cell>
          <cell r="E207" t="str">
            <v>Revestimento intertravado com peças de concreto.</v>
          </cell>
          <cell r="F207" t="str">
            <v>m2</v>
          </cell>
          <cell r="G207">
            <v>54.88</v>
          </cell>
          <cell r="H207">
            <v>18820</v>
          </cell>
        </row>
        <row r="208">
          <cell r="C208" t="str">
            <v>BP10250050</v>
          </cell>
          <cell r="D208">
            <v>204</v>
          </cell>
          <cell r="E208" t="str">
            <v>Paralelepípedos.Fornecimento.</v>
          </cell>
          <cell r="F208" t="str">
            <v xml:space="preserve"> un</v>
          </cell>
          <cell r="G208">
            <v>0.45</v>
          </cell>
          <cell r="H208">
            <v>2877</v>
          </cell>
        </row>
        <row r="209">
          <cell r="C209" t="str">
            <v>BP05050450</v>
          </cell>
          <cell r="D209">
            <v>205</v>
          </cell>
          <cell r="E209" t="str">
            <v>Regularização de subleito.</v>
          </cell>
          <cell r="F209" t="str">
            <v>m2</v>
          </cell>
          <cell r="G209">
            <v>0.41</v>
          </cell>
          <cell r="H209">
            <v>23998</v>
          </cell>
        </row>
        <row r="210">
          <cell r="C210" t="str">
            <v>BP20100053</v>
          </cell>
          <cell r="D210">
            <v>206</v>
          </cell>
          <cell r="E210" t="str">
            <v>Cordões de concreto simples, secção de (10x25)cm.</v>
          </cell>
          <cell r="F210" t="str">
            <v>m</v>
          </cell>
          <cell r="G210">
            <v>15.98</v>
          </cell>
          <cell r="H210">
            <v>864</v>
          </cell>
        </row>
        <row r="211">
          <cell r="C211" t="str">
            <v>BP05050250</v>
          </cell>
          <cell r="D211">
            <v>207</v>
          </cell>
          <cell r="E211" t="str">
            <v>Construção de aterro.</v>
          </cell>
          <cell r="F211" t="str">
            <v>m3</v>
          </cell>
          <cell r="G211">
            <v>1.1299999999999999</v>
          </cell>
          <cell r="H211">
            <v>5000</v>
          </cell>
        </row>
        <row r="212">
          <cell r="C212" t="str">
            <v>BP10050400A</v>
          </cell>
          <cell r="D212">
            <v>208</v>
          </cell>
          <cell r="E212" t="str">
            <v>Pintura de ligação.</v>
          </cell>
          <cell r="F212" t="str">
            <v>m2</v>
          </cell>
          <cell r="G212">
            <v>1.23</v>
          </cell>
          <cell r="H212">
            <v>23998</v>
          </cell>
        </row>
        <row r="213">
          <cell r="C213" t="str">
            <v>BP10050500</v>
          </cell>
          <cell r="D213">
            <v>209</v>
          </cell>
          <cell r="E213" t="str">
            <v>Recomposição de revestimento em concreto asfáltico.</v>
          </cell>
          <cell r="F213" t="str">
            <v>m2</v>
          </cell>
          <cell r="G213">
            <v>2.13</v>
          </cell>
          <cell r="H213">
            <v>2000</v>
          </cell>
        </row>
        <row r="214">
          <cell r="C214" t="str">
            <v>BP10150050</v>
          </cell>
          <cell r="D214">
            <v>210</v>
          </cell>
          <cell r="E214" t="str">
            <v>Junta de retração, serrada com disco de diamantes.</v>
          </cell>
          <cell r="F214" t="str">
            <v>m</v>
          </cell>
          <cell r="G214">
            <v>7.5</v>
          </cell>
          <cell r="H214">
            <v>415</v>
          </cell>
        </row>
        <row r="215">
          <cell r="C215" t="str">
            <v>BP10250050</v>
          </cell>
          <cell r="D215">
            <v>211</v>
          </cell>
          <cell r="E215" t="str">
            <v xml:space="preserve">Paralelepípedos.Fornecimento. </v>
          </cell>
          <cell r="F215" t="str">
            <v xml:space="preserve"> un</v>
          </cell>
          <cell r="G215">
            <v>0.45</v>
          </cell>
          <cell r="H215">
            <v>2877</v>
          </cell>
        </row>
        <row r="216">
          <cell r="C216" t="str">
            <v>BP15050050</v>
          </cell>
          <cell r="D216">
            <v>212</v>
          </cell>
          <cell r="E216" t="str">
            <v>Fresagem espessura de até 5cm.</v>
          </cell>
          <cell r="F216" t="str">
            <v>m2</v>
          </cell>
          <cell r="G216">
            <v>1.34</v>
          </cell>
          <cell r="H216">
            <v>16799</v>
          </cell>
        </row>
        <row r="217">
          <cell r="C217" t="str">
            <v>BP20150056</v>
          </cell>
          <cell r="D217">
            <v>213</v>
          </cell>
          <cell r="E217" t="str">
            <v>Sarjeta e meio-fio conjugados, de concreto simples.</v>
          </cell>
          <cell r="F217" t="str">
            <v>m</v>
          </cell>
          <cell r="G217">
            <v>44.43</v>
          </cell>
          <cell r="H217">
            <v>4315</v>
          </cell>
        </row>
        <row r="218">
          <cell r="C218" t="str">
            <v>PJ05100150</v>
          </cell>
          <cell r="D218">
            <v>214</v>
          </cell>
          <cell r="E218" t="str">
            <v>Plantio de grama em placas.</v>
          </cell>
          <cell r="F218" t="str">
            <v>m2</v>
          </cell>
          <cell r="G218">
            <v>6.48</v>
          </cell>
          <cell r="H218">
            <v>2213</v>
          </cell>
        </row>
        <row r="219">
          <cell r="C219" t="str">
            <v>PJ10050200</v>
          </cell>
          <cell r="D219">
            <v>215</v>
          </cell>
          <cell r="E219" t="str">
            <v>Plantio de árvore de 2m de altura.</v>
          </cell>
          <cell r="F219" t="str">
            <v xml:space="preserve"> un</v>
          </cell>
          <cell r="G219">
            <v>14.95</v>
          </cell>
          <cell r="H219">
            <v>283</v>
          </cell>
        </row>
        <row r="220">
          <cell r="C220" t="str">
            <v>PJ10150050</v>
          </cell>
          <cell r="D220">
            <v>216</v>
          </cell>
          <cell r="E220" t="str">
            <v>Árvores tipo 1 - Pseudobombax Ellipticum.</v>
          </cell>
          <cell r="F220" t="str">
            <v xml:space="preserve"> un</v>
          </cell>
          <cell r="G220">
            <v>12.9</v>
          </cell>
          <cell r="H220">
            <v>283</v>
          </cell>
        </row>
        <row r="221">
          <cell r="C221" t="str">
            <v>PJ10250056</v>
          </cell>
          <cell r="D221">
            <v>217</v>
          </cell>
          <cell r="E221" t="str">
            <v>Palmeira tipo 3 - Roystonea Oleracea.</v>
          </cell>
          <cell r="F221" t="str">
            <v xml:space="preserve"> un</v>
          </cell>
          <cell r="G221">
            <v>250</v>
          </cell>
          <cell r="H221">
            <v>20</v>
          </cell>
        </row>
        <row r="222">
          <cell r="C222" t="str">
            <v>PJ20100050</v>
          </cell>
          <cell r="D222">
            <v>218</v>
          </cell>
          <cell r="E222" t="str">
            <v>Arrancamento e replantio de árvore adulta.</v>
          </cell>
          <cell r="F222" t="str">
            <v xml:space="preserve"> un</v>
          </cell>
          <cell r="G222">
            <v>46.5</v>
          </cell>
          <cell r="H222">
            <v>32</v>
          </cell>
        </row>
        <row r="223">
          <cell r="C223" t="str">
            <v>PJ20100306</v>
          </cell>
          <cell r="D223">
            <v>219</v>
          </cell>
          <cell r="E223" t="str">
            <v>Remoção de árvore de grande porte.</v>
          </cell>
          <cell r="F223" t="str">
            <v xml:space="preserve"> un</v>
          </cell>
          <cell r="G223">
            <v>886.31</v>
          </cell>
          <cell r="H223">
            <v>10</v>
          </cell>
        </row>
        <row r="224">
          <cell r="C224" t="str">
            <v>PJ40100356</v>
          </cell>
          <cell r="D224">
            <v>220</v>
          </cell>
          <cell r="E224" t="str">
            <v>Tratamento fitossanitário em árvores.</v>
          </cell>
          <cell r="F224" t="str">
            <v xml:space="preserve"> un</v>
          </cell>
          <cell r="G224">
            <v>663.93</v>
          </cell>
          <cell r="H224">
            <v>100</v>
          </cell>
        </row>
        <row r="225">
          <cell r="C225" t="str">
            <v>PJ15050053</v>
          </cell>
          <cell r="D225">
            <v>221</v>
          </cell>
          <cell r="E225" t="str">
            <v>Cerca protetora para jardim.</v>
          </cell>
          <cell r="F225" t="str">
            <v>m2</v>
          </cell>
          <cell r="G225">
            <v>57.16</v>
          </cell>
          <cell r="H225">
            <v>200</v>
          </cell>
        </row>
        <row r="226">
          <cell r="C226" t="str">
            <v>PJ25050100</v>
          </cell>
          <cell r="D226">
            <v>222</v>
          </cell>
          <cell r="E226" t="str">
            <v>Banco para jardim, duplo, pés em ferro fundido.</v>
          </cell>
          <cell r="F226" t="str">
            <v xml:space="preserve"> un</v>
          </cell>
          <cell r="G226">
            <v>904.96</v>
          </cell>
          <cell r="H226">
            <v>36</v>
          </cell>
        </row>
        <row r="227">
          <cell r="C227" t="str">
            <v>PJ25050153</v>
          </cell>
          <cell r="D227">
            <v>223</v>
          </cell>
          <cell r="E227" t="str">
            <v>Mesa de jogos com 4 bancos.</v>
          </cell>
          <cell r="F227" t="str">
            <v xml:space="preserve"> un</v>
          </cell>
          <cell r="G227">
            <v>547.5</v>
          </cell>
          <cell r="H227">
            <v>14</v>
          </cell>
        </row>
        <row r="228">
          <cell r="C228" t="str">
            <v>PJ25100253</v>
          </cell>
          <cell r="D228">
            <v>224</v>
          </cell>
          <cell r="E228" t="str">
            <v>Brinquedo modelo A-08 Dupla Escalada.</v>
          </cell>
          <cell r="F228" t="str">
            <v xml:space="preserve"> un</v>
          </cell>
          <cell r="G228">
            <v>1730.38</v>
          </cell>
          <cell r="H228">
            <v>5</v>
          </cell>
        </row>
        <row r="229">
          <cell r="C229" t="str">
            <v>PJ25100350</v>
          </cell>
          <cell r="D229">
            <v>225</v>
          </cell>
          <cell r="E229" t="str">
            <v>Casa do Tarzan, referência M-45, conforme o modelo.</v>
          </cell>
          <cell r="F229" t="str">
            <v xml:space="preserve"> un</v>
          </cell>
          <cell r="G229">
            <v>2911.25</v>
          </cell>
          <cell r="H229">
            <v>1</v>
          </cell>
        </row>
        <row r="230">
          <cell r="C230" t="str">
            <v>PJ25100600</v>
          </cell>
          <cell r="D230">
            <v>226</v>
          </cell>
          <cell r="E230" t="str">
            <v>Etapa 8, conforme o modelo Pactaplayground.</v>
          </cell>
          <cell r="F230" t="str">
            <v xml:space="preserve"> un</v>
          </cell>
          <cell r="G230">
            <v>263.37</v>
          </cell>
          <cell r="H230">
            <v>1</v>
          </cell>
        </row>
        <row r="231">
          <cell r="C231" t="str">
            <v>PJ25101000</v>
          </cell>
          <cell r="D231">
            <v>227</v>
          </cell>
          <cell r="E231" t="str">
            <v>Prancha para abdominal, em madeira de Lei.</v>
          </cell>
          <cell r="F231" t="str">
            <v xml:space="preserve"> un</v>
          </cell>
          <cell r="G231">
            <v>288.86</v>
          </cell>
          <cell r="H231">
            <v>2</v>
          </cell>
        </row>
        <row r="232">
          <cell r="C232" t="str">
            <v>PJ15050153</v>
          </cell>
          <cell r="D232">
            <v>228</v>
          </cell>
          <cell r="E232" t="str">
            <v>Protetor de árvore em ferro de 3/8".</v>
          </cell>
          <cell r="F232" t="str">
            <v xml:space="preserve"> un</v>
          </cell>
          <cell r="G232">
            <v>40.17</v>
          </cell>
          <cell r="H232">
            <v>283</v>
          </cell>
        </row>
        <row r="233">
          <cell r="C233" t="str">
            <v>PJ20050200</v>
          </cell>
          <cell r="D233">
            <v>229</v>
          </cell>
          <cell r="E233" t="str">
            <v>Aterro com terra preta simples, para gramados.</v>
          </cell>
          <cell r="F233" t="str">
            <v>m3</v>
          </cell>
          <cell r="G233">
            <v>57.72</v>
          </cell>
          <cell r="H233">
            <v>303</v>
          </cell>
        </row>
        <row r="234">
          <cell r="C234" t="str">
            <v>PJ20050453</v>
          </cell>
          <cell r="D234">
            <v>230</v>
          </cell>
          <cell r="E234" t="str">
            <v>Irrigação de árvore e/ou palmeira com Caminhão Pipa.</v>
          </cell>
          <cell r="F234" t="str">
            <v xml:space="preserve"> un</v>
          </cell>
          <cell r="G234">
            <v>0.25</v>
          </cell>
          <cell r="H234">
            <v>303</v>
          </cell>
        </row>
        <row r="235">
          <cell r="C235" t="str">
            <v>PJ20050870</v>
          </cell>
          <cell r="D235">
            <v>231</v>
          </cell>
          <cell r="E235" t="str">
            <v xml:space="preserve">Revolvimento de solo até 20cm de profundidade.   </v>
          </cell>
          <cell r="F235" t="str">
            <v>m2</v>
          </cell>
          <cell r="G235">
            <v>0.67</v>
          </cell>
          <cell r="H235">
            <v>1000</v>
          </cell>
        </row>
        <row r="236">
          <cell r="C236" t="str">
            <v>PJ25250106</v>
          </cell>
          <cell r="D236">
            <v>232</v>
          </cell>
          <cell r="E236" t="str">
            <v>Frade metálico, em ferro fundido, modelo ciclovia.</v>
          </cell>
          <cell r="F236" t="str">
            <v xml:space="preserve"> un</v>
          </cell>
          <cell r="G236">
            <v>94.45</v>
          </cell>
          <cell r="H236">
            <v>505</v>
          </cell>
        </row>
        <row r="237">
          <cell r="C237" t="str">
            <v>PJ40050159</v>
          </cell>
          <cell r="D237">
            <v>233</v>
          </cell>
          <cell r="E237" t="str">
            <v>Remoção de espécies vegetais.</v>
          </cell>
          <cell r="F237" t="str">
            <v xml:space="preserve"> un</v>
          </cell>
          <cell r="G237">
            <v>207.92</v>
          </cell>
          <cell r="H237">
            <v>35</v>
          </cell>
        </row>
        <row r="238">
          <cell r="C238" t="str">
            <v>IP05100300</v>
          </cell>
          <cell r="D238">
            <v>234</v>
          </cell>
          <cell r="E238" t="str">
            <v>Poste de aço, reto, cônico contínuo de 4,5m.</v>
          </cell>
          <cell r="F238" t="str">
            <v xml:space="preserve"> un</v>
          </cell>
          <cell r="G238">
            <v>199.5</v>
          </cell>
          <cell r="H238">
            <v>70</v>
          </cell>
        </row>
        <row r="239">
          <cell r="C239" t="str">
            <v>IP05100553</v>
          </cell>
          <cell r="D239">
            <v>235</v>
          </cell>
          <cell r="E239" t="str">
            <v>Poste de aço, reto, de 7m.</v>
          </cell>
          <cell r="F239" t="str">
            <v xml:space="preserve"> un</v>
          </cell>
          <cell r="G239">
            <v>4336.38</v>
          </cell>
          <cell r="H239">
            <v>10</v>
          </cell>
        </row>
        <row r="240">
          <cell r="C240" t="str">
            <v>IP05100556</v>
          </cell>
          <cell r="D240">
            <v>236</v>
          </cell>
          <cell r="E240" t="str">
            <v>Poste de aço, reto, de 7m.</v>
          </cell>
          <cell r="F240" t="str">
            <v xml:space="preserve"> un</v>
          </cell>
          <cell r="G240">
            <v>4127</v>
          </cell>
          <cell r="H240">
            <v>20</v>
          </cell>
        </row>
        <row r="241">
          <cell r="C241" t="str">
            <v>IP05100562</v>
          </cell>
          <cell r="D241">
            <v>237</v>
          </cell>
          <cell r="E241" t="str">
            <v>Poste de aço, reto, de 7m.</v>
          </cell>
          <cell r="F241" t="str">
            <v xml:space="preserve"> un</v>
          </cell>
          <cell r="G241">
            <v>3360</v>
          </cell>
          <cell r="H241">
            <v>40</v>
          </cell>
        </row>
        <row r="242">
          <cell r="C242" t="str">
            <v>IP10300506</v>
          </cell>
          <cell r="D242">
            <v>238</v>
          </cell>
          <cell r="E242" t="str">
            <v>Conector tipo cunha, em liga de cobre estanhado.</v>
          </cell>
          <cell r="F242" t="str">
            <v xml:space="preserve"> un</v>
          </cell>
          <cell r="G242">
            <v>6.55</v>
          </cell>
          <cell r="H242">
            <v>32</v>
          </cell>
        </row>
        <row r="243">
          <cell r="C243" t="str">
            <v>IP15250100</v>
          </cell>
          <cell r="D243">
            <v>239</v>
          </cell>
          <cell r="E243" t="str">
            <v xml:space="preserve">Cabo de cobre nu, seção de 16mm2.  Fornecimento.  </v>
          </cell>
          <cell r="F243" t="str">
            <v>kg</v>
          </cell>
          <cell r="G243">
            <v>11.42</v>
          </cell>
          <cell r="H243">
            <v>140</v>
          </cell>
        </row>
        <row r="244">
          <cell r="C244" t="str">
            <v>IP15250109</v>
          </cell>
          <cell r="D244">
            <v>240</v>
          </cell>
          <cell r="E244" t="str">
            <v xml:space="preserve">Cabo de cobre nu, seção de 25mm2.  Fornecimento. </v>
          </cell>
          <cell r="F244" t="str">
            <v>kg</v>
          </cell>
          <cell r="G244">
            <v>11.42</v>
          </cell>
          <cell r="H244">
            <v>141.69999999999999</v>
          </cell>
        </row>
        <row r="245">
          <cell r="C245" t="str">
            <v>IP15300053</v>
          </cell>
          <cell r="D245">
            <v>241</v>
          </cell>
          <cell r="E245" t="str">
            <v>Cabo de cobre flexível, 750V, seção de 2x1,5mm2.</v>
          </cell>
          <cell r="F245" t="str">
            <v>m</v>
          </cell>
          <cell r="G245">
            <v>0.88</v>
          </cell>
          <cell r="H245">
            <v>2158</v>
          </cell>
        </row>
        <row r="246">
          <cell r="C246" t="str">
            <v>IP15300062</v>
          </cell>
          <cell r="D246">
            <v>242</v>
          </cell>
          <cell r="E246" t="str">
            <v>Cabo de cobre flexível, 750V, seção de 3x1,5mm2.</v>
          </cell>
          <cell r="F246" t="str">
            <v xml:space="preserve"> un</v>
          </cell>
          <cell r="G246">
            <v>4.62</v>
          </cell>
          <cell r="H246">
            <v>2158</v>
          </cell>
        </row>
        <row r="247">
          <cell r="C247" t="str">
            <v>IP15350350</v>
          </cell>
          <cell r="D247">
            <v>243</v>
          </cell>
          <cell r="E247" t="str">
            <v>Cabo de cobre rígido, seção de 10mm2, 1Kv,  XLPE.</v>
          </cell>
          <cell r="F247" t="str">
            <v>m</v>
          </cell>
          <cell r="G247">
            <v>2.2599999999999998</v>
          </cell>
          <cell r="H247">
            <v>5100</v>
          </cell>
        </row>
        <row r="248">
          <cell r="C248" t="str">
            <v>IP15350456</v>
          </cell>
          <cell r="D248">
            <v>244</v>
          </cell>
          <cell r="E248" t="str">
            <v>Cabo de cobre rígido, seção de 25mm2, 1Kv, XLPE.</v>
          </cell>
          <cell r="F248" t="str">
            <v>m</v>
          </cell>
          <cell r="G248">
            <v>4.4400000000000004</v>
          </cell>
          <cell r="H248">
            <v>144</v>
          </cell>
        </row>
        <row r="249">
          <cell r="C249" t="str">
            <v>IP15350556</v>
          </cell>
          <cell r="D249">
            <v>245</v>
          </cell>
          <cell r="E249" t="str">
            <v>Cabo de cobre rígido, seção de 50mm2, 1Kv, XLPE.</v>
          </cell>
          <cell r="F249" t="str">
            <v>m</v>
          </cell>
          <cell r="G249">
            <v>23.38</v>
          </cell>
          <cell r="H249">
            <v>1870</v>
          </cell>
        </row>
        <row r="250">
          <cell r="C250" t="str">
            <v>IP15450106</v>
          </cell>
          <cell r="D250">
            <v>246</v>
          </cell>
          <cell r="E250" t="str">
            <v>Colocação de 3 condutores singelos em linha de dutos.</v>
          </cell>
          <cell r="F250" t="str">
            <v>m</v>
          </cell>
          <cell r="G250">
            <v>1.42</v>
          </cell>
          <cell r="H250">
            <v>940</v>
          </cell>
        </row>
        <row r="251">
          <cell r="C251" t="str">
            <v>IP15450109</v>
          </cell>
          <cell r="D251">
            <v>247</v>
          </cell>
          <cell r="E251" t="str">
            <v>Colocação de 4 condutores singelos em linha de dutos.</v>
          </cell>
          <cell r="F251" t="str">
            <v>m</v>
          </cell>
          <cell r="G251">
            <v>1.96</v>
          </cell>
          <cell r="H251">
            <v>6180</v>
          </cell>
        </row>
        <row r="252">
          <cell r="C252" t="str">
            <v>IP35150050</v>
          </cell>
          <cell r="D252">
            <v>248</v>
          </cell>
          <cell r="E252" t="str">
            <v>Comando em grupo CRJ-04 ou similar, 85A.</v>
          </cell>
          <cell r="F252" t="str">
            <v xml:space="preserve"> un</v>
          </cell>
          <cell r="G252">
            <v>1984.4</v>
          </cell>
          <cell r="H252">
            <v>2</v>
          </cell>
        </row>
        <row r="253">
          <cell r="C253" t="str">
            <v>IP35150400</v>
          </cell>
          <cell r="D253">
            <v>249</v>
          </cell>
          <cell r="E253" t="str">
            <v>Comando para IP, caixa trifásico, capacidade de 45A.</v>
          </cell>
          <cell r="F253" t="str">
            <v xml:space="preserve"> un</v>
          </cell>
          <cell r="G253">
            <v>1238</v>
          </cell>
          <cell r="H253">
            <v>6</v>
          </cell>
        </row>
        <row r="254">
          <cell r="C254" t="str">
            <v>IP40050100</v>
          </cell>
          <cell r="D254">
            <v>250</v>
          </cell>
          <cell r="E254" t="str">
            <v>Chave blindada, bipolar, 60A. Fornecimento.</v>
          </cell>
          <cell r="F254" t="str">
            <v xml:space="preserve"> un</v>
          </cell>
          <cell r="G254">
            <v>127</v>
          </cell>
          <cell r="H254">
            <v>10</v>
          </cell>
        </row>
        <row r="255">
          <cell r="C255" t="str">
            <v>IP50300850</v>
          </cell>
          <cell r="D255">
            <v>251</v>
          </cell>
          <cell r="E255" t="str">
            <v>Reator subterrâneo para lâmpada de VS de 400W.</v>
          </cell>
          <cell r="F255" t="str">
            <v xml:space="preserve"> un</v>
          </cell>
          <cell r="G255">
            <v>79.099999999999994</v>
          </cell>
          <cell r="H255">
            <v>198</v>
          </cell>
        </row>
        <row r="256">
          <cell r="C256" t="str">
            <v>IP10350400</v>
          </cell>
          <cell r="D256">
            <v>252</v>
          </cell>
          <cell r="E256" t="str">
            <v>Caixa de ligação tipo Condulets R-15/LB-22.</v>
          </cell>
          <cell r="F256" t="str">
            <v xml:space="preserve"> un</v>
          </cell>
          <cell r="G256">
            <v>7.62</v>
          </cell>
          <cell r="H256">
            <v>40</v>
          </cell>
        </row>
        <row r="257">
          <cell r="C257" t="str">
            <v>IP20050050</v>
          </cell>
          <cell r="D257">
            <v>253</v>
          </cell>
          <cell r="E257" t="str">
            <v xml:space="preserve">Aterramento de caixa Hand-Hole. </v>
          </cell>
          <cell r="F257" t="str">
            <v xml:space="preserve"> un</v>
          </cell>
          <cell r="G257">
            <v>10.34</v>
          </cell>
          <cell r="H257">
            <v>140</v>
          </cell>
        </row>
        <row r="258">
          <cell r="C258" t="str">
            <v>IP25100153</v>
          </cell>
          <cell r="D258">
            <v>254</v>
          </cell>
          <cell r="E258" t="str">
            <v>Caixa Hand-Hole, (0,60x0,60)m.</v>
          </cell>
          <cell r="F258" t="str">
            <v xml:space="preserve"> un</v>
          </cell>
          <cell r="G258">
            <v>80.78</v>
          </cell>
          <cell r="H258">
            <v>140</v>
          </cell>
        </row>
        <row r="259">
          <cell r="C259" t="str">
            <v>IP25100165</v>
          </cell>
          <cell r="D259">
            <v>255</v>
          </cell>
          <cell r="E259" t="str">
            <v>Caixa Hand-Hole, (0,60x0,90)m.</v>
          </cell>
          <cell r="F259" t="str">
            <v xml:space="preserve"> un</v>
          </cell>
          <cell r="G259">
            <v>111.4</v>
          </cell>
          <cell r="H259">
            <v>20</v>
          </cell>
        </row>
        <row r="260">
          <cell r="C260" t="str">
            <v>IP50100200</v>
          </cell>
          <cell r="D260">
            <v>256</v>
          </cell>
          <cell r="E260" t="str">
            <v>Luminária decorativa LDRJ-06 para lâmpada VS.</v>
          </cell>
          <cell r="F260" t="str">
            <v xml:space="preserve"> un</v>
          </cell>
          <cell r="G260">
            <v>362.07</v>
          </cell>
          <cell r="H260">
            <v>360</v>
          </cell>
        </row>
        <row r="261">
          <cell r="C261" t="str">
            <v>IP50100250</v>
          </cell>
          <cell r="D261">
            <v>257</v>
          </cell>
          <cell r="E261" t="str">
            <v>Luminária decorativa tipo LDRJ-16/2.</v>
          </cell>
          <cell r="F261" t="str">
            <v xml:space="preserve"> un</v>
          </cell>
          <cell r="G261">
            <v>249.69</v>
          </cell>
          <cell r="H261">
            <v>280</v>
          </cell>
        </row>
        <row r="262">
          <cell r="C262" t="str">
            <v>IP50200050</v>
          </cell>
          <cell r="D262">
            <v>258</v>
          </cell>
          <cell r="E262" t="str">
            <v>Base simples para luminária LDRJ-06.</v>
          </cell>
          <cell r="F262" t="str">
            <v xml:space="preserve"> un</v>
          </cell>
          <cell r="G262">
            <v>40</v>
          </cell>
          <cell r="H262">
            <v>280</v>
          </cell>
        </row>
        <row r="263">
          <cell r="C263" t="str">
            <v>IP50250406</v>
          </cell>
          <cell r="D263">
            <v>259</v>
          </cell>
          <cell r="E263" t="str">
            <v>Lâmpada de multivapor metálico (MVM) 70W/220V.</v>
          </cell>
          <cell r="F263" t="str">
            <v xml:space="preserve"> un</v>
          </cell>
          <cell r="G263">
            <v>73.77</v>
          </cell>
          <cell r="H263">
            <v>80</v>
          </cell>
        </row>
        <row r="264">
          <cell r="C264" t="str">
            <v>IP50250412</v>
          </cell>
          <cell r="D264">
            <v>260</v>
          </cell>
          <cell r="E264" t="str">
            <v>Lâmpada de multivapor metálico (MVM) 150W/220V.</v>
          </cell>
          <cell r="F264" t="str">
            <v xml:space="preserve"> un</v>
          </cell>
          <cell r="G264">
            <v>163.22999999999999</v>
          </cell>
          <cell r="H264">
            <v>20</v>
          </cell>
        </row>
        <row r="265">
          <cell r="C265" t="str">
            <v>IP05350100</v>
          </cell>
          <cell r="D265">
            <v>261</v>
          </cell>
          <cell r="E265" t="str">
            <v>Fundação simples de concreto pré-moldado,RIOLUZ.</v>
          </cell>
          <cell r="F265" t="str">
            <v xml:space="preserve"> un</v>
          </cell>
          <cell r="G265">
            <v>55.26</v>
          </cell>
          <cell r="H265">
            <v>70</v>
          </cell>
        </row>
        <row r="266">
          <cell r="C266" t="str">
            <v>IP05350150</v>
          </cell>
          <cell r="D266">
            <v>262</v>
          </cell>
          <cell r="E266" t="str">
            <v>Fundação simples de concreto pré-moldado,RIOLUZ.</v>
          </cell>
          <cell r="F266" t="str">
            <v xml:space="preserve"> un</v>
          </cell>
          <cell r="G266">
            <v>61.7</v>
          </cell>
          <cell r="H266">
            <v>70</v>
          </cell>
        </row>
        <row r="267">
          <cell r="C267" t="str">
            <v>IP05550150</v>
          </cell>
          <cell r="D267">
            <v>263</v>
          </cell>
          <cell r="E267" t="str">
            <v>Braço, padrão RIOLUZ, de 1,5m até 2,50m.</v>
          </cell>
          <cell r="F267" t="str">
            <v xml:space="preserve"> un</v>
          </cell>
          <cell r="G267">
            <v>47.7</v>
          </cell>
          <cell r="H267">
            <v>280</v>
          </cell>
        </row>
        <row r="268">
          <cell r="C268" t="str">
            <v>IP15200050</v>
          </cell>
          <cell r="D268">
            <v>264</v>
          </cell>
          <cell r="E268" t="str">
            <v>Mufla, 12/20Kv, referência terminal modular TM.</v>
          </cell>
          <cell r="F268" t="str">
            <v xml:space="preserve"> un</v>
          </cell>
          <cell r="G268">
            <v>173.71</v>
          </cell>
          <cell r="H268">
            <v>40</v>
          </cell>
        </row>
        <row r="269">
          <cell r="C269" t="str">
            <v>IP15500100</v>
          </cell>
          <cell r="D269">
            <v>265</v>
          </cell>
          <cell r="E269" t="str">
            <v>Anilha de nylon para identificação de condutor XLPE.</v>
          </cell>
          <cell r="F269" t="str">
            <v xml:space="preserve"> un</v>
          </cell>
          <cell r="G269">
            <v>0.02</v>
          </cell>
          <cell r="H269">
            <v>324</v>
          </cell>
        </row>
        <row r="270">
          <cell r="C270" t="str">
            <v>IP15500150</v>
          </cell>
          <cell r="D270">
            <v>266</v>
          </cell>
          <cell r="E270" t="str">
            <v>Anilha de nylon para identificação de condutor XLPE.</v>
          </cell>
          <cell r="F270" t="str">
            <v xml:space="preserve"> un</v>
          </cell>
          <cell r="G270">
            <v>0.03</v>
          </cell>
          <cell r="H270">
            <v>324</v>
          </cell>
        </row>
        <row r="271">
          <cell r="C271" t="str">
            <v>IP20050053</v>
          </cell>
          <cell r="D271">
            <v>267</v>
          </cell>
          <cell r="E271" t="str">
            <v>Aterramento de poste de aço.</v>
          </cell>
          <cell r="F271" t="str">
            <v xml:space="preserve"> un</v>
          </cell>
          <cell r="G271">
            <v>18.57</v>
          </cell>
          <cell r="H271">
            <v>140</v>
          </cell>
        </row>
        <row r="272">
          <cell r="C272" t="str">
            <v>IP20050056</v>
          </cell>
          <cell r="D272">
            <v>268</v>
          </cell>
          <cell r="E272" t="str">
            <v>Aterramento de tampão.</v>
          </cell>
          <cell r="F272" t="str">
            <v xml:space="preserve"> un</v>
          </cell>
          <cell r="G272">
            <v>28.47</v>
          </cell>
          <cell r="H272">
            <v>140</v>
          </cell>
        </row>
        <row r="273">
          <cell r="C273" t="str">
            <v>IP20050153</v>
          </cell>
          <cell r="D273">
            <v>269</v>
          </cell>
          <cell r="E273" t="str">
            <v>Conjunto de aterramento de transformador.</v>
          </cell>
          <cell r="F273" t="str">
            <v xml:space="preserve"> un</v>
          </cell>
          <cell r="G273">
            <v>176.69</v>
          </cell>
          <cell r="H273">
            <v>53</v>
          </cell>
        </row>
        <row r="274">
          <cell r="C274" t="str">
            <v>IP30200509</v>
          </cell>
          <cell r="D274">
            <v>270</v>
          </cell>
          <cell r="E274" t="str">
            <v>Luva para eletroduto de PVC rígido de 50mm.</v>
          </cell>
          <cell r="F274" t="str">
            <v xml:space="preserve"> un</v>
          </cell>
          <cell r="G274">
            <v>3.43</v>
          </cell>
          <cell r="H274">
            <v>40</v>
          </cell>
        </row>
        <row r="275">
          <cell r="C275" t="str">
            <v>IP50300700</v>
          </cell>
          <cell r="D275">
            <v>271</v>
          </cell>
          <cell r="E275" t="str">
            <v>Reator subterrâneo lâmpada vapor de sódio de 70W.</v>
          </cell>
          <cell r="F275" t="str">
            <v xml:space="preserve"> un</v>
          </cell>
          <cell r="G275">
            <v>40.54</v>
          </cell>
          <cell r="H275">
            <v>200</v>
          </cell>
        </row>
        <row r="276">
          <cell r="C276" t="str">
            <v>IP50300750</v>
          </cell>
          <cell r="D276">
            <v>272</v>
          </cell>
          <cell r="E276" t="str">
            <v>Reator subterrâneo lâmpada vapor de sódio de 150W.</v>
          </cell>
          <cell r="F276" t="str">
            <v xml:space="preserve"> un</v>
          </cell>
          <cell r="G276">
            <v>74.319999999999993</v>
          </cell>
          <cell r="H276">
            <v>26</v>
          </cell>
        </row>
        <row r="277">
          <cell r="C277" t="str">
            <v>IP60200200</v>
          </cell>
          <cell r="D277">
            <v>273</v>
          </cell>
          <cell r="E277" t="str">
            <v xml:space="preserve">Retirada de chaves fusíveis e ferragens, linha 13,2Kv.   </v>
          </cell>
          <cell r="F277" t="str">
            <v xml:space="preserve"> un</v>
          </cell>
          <cell r="G277">
            <v>9.76</v>
          </cell>
          <cell r="H277">
            <v>100</v>
          </cell>
        </row>
        <row r="278">
          <cell r="C278" t="str">
            <v>IP60200362</v>
          </cell>
          <cell r="D278">
            <v>274</v>
          </cell>
          <cell r="E278" t="str">
            <v>Retirada de luminária em poste com 13m a 15m.</v>
          </cell>
          <cell r="F278" t="str">
            <v xml:space="preserve"> un</v>
          </cell>
          <cell r="G278">
            <v>9.76</v>
          </cell>
          <cell r="H278">
            <v>118</v>
          </cell>
        </row>
        <row r="279">
          <cell r="C279" t="str">
            <v>IP60200512</v>
          </cell>
          <cell r="D279">
            <v>275</v>
          </cell>
          <cell r="E279" t="str">
            <v xml:space="preserve">Retirada de poste de concreto ou aço de 13m a 15m.   </v>
          </cell>
          <cell r="F279" t="str">
            <v xml:space="preserve"> un</v>
          </cell>
          <cell r="G279">
            <v>97.64</v>
          </cell>
          <cell r="H279">
            <v>108</v>
          </cell>
        </row>
        <row r="280">
          <cell r="C280" t="str">
            <v>IP60200650</v>
          </cell>
          <cell r="D280">
            <v>276</v>
          </cell>
          <cell r="E280" t="str">
            <v xml:space="preserve">Retirada de rede aérea de 13,2Kv (lance).   </v>
          </cell>
          <cell r="F280" t="str">
            <v xml:space="preserve"> un</v>
          </cell>
          <cell r="G280">
            <v>19.53</v>
          </cell>
          <cell r="H280">
            <v>94</v>
          </cell>
        </row>
        <row r="281">
          <cell r="C281" t="str">
            <v>IP60200800</v>
          </cell>
          <cell r="D281">
            <v>277</v>
          </cell>
          <cell r="E281" t="str">
            <v xml:space="preserve">Retirada de transformadores de 5Kva até 112,5Kva.   </v>
          </cell>
          <cell r="F281" t="str">
            <v xml:space="preserve"> un</v>
          </cell>
          <cell r="G281">
            <v>39.06</v>
          </cell>
          <cell r="H281">
            <v>2</v>
          </cell>
        </row>
        <row r="282">
          <cell r="C282" t="str">
            <v>IP99990150</v>
          </cell>
          <cell r="D282">
            <v>278</v>
          </cell>
          <cell r="E282" t="str">
            <v>Capa isolante de silicone para conector tipo cunha.</v>
          </cell>
          <cell r="F282" t="str">
            <v xml:space="preserve"> un</v>
          </cell>
          <cell r="G282">
            <v>3.68</v>
          </cell>
          <cell r="H282">
            <v>1475</v>
          </cell>
        </row>
        <row r="283">
          <cell r="C283" t="str">
            <v>ST05051200</v>
          </cell>
          <cell r="D283">
            <v>279</v>
          </cell>
          <cell r="E283" t="str">
            <v>Sinalização horizontal, aplicada por extursão.</v>
          </cell>
          <cell r="F283" t="str">
            <v>m2</v>
          </cell>
          <cell r="G283">
            <v>37.81</v>
          </cell>
          <cell r="H283">
            <v>1000</v>
          </cell>
        </row>
        <row r="284">
          <cell r="C284" t="str">
            <v>ST10150050</v>
          </cell>
          <cell r="D284">
            <v>280</v>
          </cell>
          <cell r="E284" t="str">
            <v>Bloco semafórico para pedestre.</v>
          </cell>
          <cell r="F284" t="str">
            <v xml:space="preserve"> un</v>
          </cell>
          <cell r="G284">
            <v>224.25</v>
          </cell>
          <cell r="H284">
            <v>60</v>
          </cell>
        </row>
        <row r="285">
          <cell r="C285" t="str">
            <v>ST10150150</v>
          </cell>
          <cell r="D285">
            <v>281</v>
          </cell>
          <cell r="E285" t="str">
            <v>Bloco semafórico principal.</v>
          </cell>
          <cell r="F285" t="str">
            <v xml:space="preserve"> un</v>
          </cell>
          <cell r="G285">
            <v>691.39</v>
          </cell>
          <cell r="H285">
            <v>48</v>
          </cell>
        </row>
        <row r="286">
          <cell r="C286" t="str">
            <v>ST10150200</v>
          </cell>
          <cell r="D286">
            <v>282</v>
          </cell>
          <cell r="E286" t="str">
            <v>Bloco semafórico repetidor.</v>
          </cell>
          <cell r="F286" t="str">
            <v xml:space="preserve"> un</v>
          </cell>
          <cell r="G286">
            <v>423</v>
          </cell>
          <cell r="H286">
            <v>65</v>
          </cell>
        </row>
        <row r="287">
          <cell r="C287" t="str">
            <v>ST10150300</v>
          </cell>
          <cell r="D287">
            <v>283</v>
          </cell>
          <cell r="E287" t="str">
            <v>Conjunto semafórico para pedestre.</v>
          </cell>
          <cell r="F287" t="str">
            <v xml:space="preserve"> un</v>
          </cell>
          <cell r="G287">
            <v>1779.7</v>
          </cell>
          <cell r="H287">
            <v>20</v>
          </cell>
        </row>
        <row r="288">
          <cell r="C288" t="str">
            <v>ST15250100</v>
          </cell>
          <cell r="D288">
            <v>284</v>
          </cell>
          <cell r="E288" t="str">
            <v>Placa de sinalização de alumínio com fundo pintado.</v>
          </cell>
          <cell r="F288" t="str">
            <v>m2</v>
          </cell>
          <cell r="G288">
            <v>239</v>
          </cell>
          <cell r="H288">
            <v>30</v>
          </cell>
        </row>
        <row r="289">
          <cell r="C289" t="str">
            <v>ST15250150</v>
          </cell>
          <cell r="D289">
            <v>285</v>
          </cell>
          <cell r="E289" t="str">
            <v>Placa de sinalização de alumínio em película refletiva.</v>
          </cell>
          <cell r="F289" t="str">
            <v>m2</v>
          </cell>
          <cell r="G289">
            <v>1013.69</v>
          </cell>
          <cell r="H289">
            <v>60</v>
          </cell>
        </row>
        <row r="290">
          <cell r="C290" t="str">
            <v>ST15250200</v>
          </cell>
          <cell r="D290">
            <v>286</v>
          </cell>
          <cell r="E290" t="str">
            <v>Placa de sinalização de alumínio em película refletiva.</v>
          </cell>
          <cell r="F290" t="str">
            <v>m2</v>
          </cell>
          <cell r="G290">
            <v>564.05999999999995</v>
          </cell>
          <cell r="H290">
            <v>400</v>
          </cell>
        </row>
        <row r="291">
          <cell r="C291" t="str">
            <v>ST10100050</v>
          </cell>
          <cell r="D291">
            <v>287</v>
          </cell>
          <cell r="E291" t="str">
            <v>Controlador de área, compatível com CET-RIO/CTA.</v>
          </cell>
          <cell r="F291" t="str">
            <v xml:space="preserve"> un</v>
          </cell>
          <cell r="G291">
            <v>53682.42</v>
          </cell>
          <cell r="H291">
            <v>1</v>
          </cell>
        </row>
        <row r="292">
          <cell r="C292" t="str">
            <v>ST10100450</v>
          </cell>
          <cell r="D292">
            <v>288</v>
          </cell>
          <cell r="E292" t="str">
            <v>Controlador eletrônico de tráfego local, 4 fases.</v>
          </cell>
          <cell r="F292" t="str">
            <v xml:space="preserve"> un</v>
          </cell>
          <cell r="G292">
            <v>8268.98</v>
          </cell>
          <cell r="H292">
            <v>2</v>
          </cell>
        </row>
        <row r="293">
          <cell r="C293" t="str">
            <v>ST10100500</v>
          </cell>
          <cell r="D293">
            <v>289</v>
          </cell>
          <cell r="E293" t="str">
            <v>Controlador eletrônico de tráfego local, 6 fases.</v>
          </cell>
          <cell r="F293" t="str">
            <v xml:space="preserve"> un</v>
          </cell>
          <cell r="G293">
            <v>9048.98</v>
          </cell>
          <cell r="H293">
            <v>1</v>
          </cell>
        </row>
        <row r="294">
          <cell r="C294" t="str">
            <v>ST10100550</v>
          </cell>
          <cell r="D294">
            <v>290</v>
          </cell>
          <cell r="E294" t="str">
            <v>Controlador eletrônico de tráfego local, 8 fases.</v>
          </cell>
          <cell r="F294" t="str">
            <v xml:space="preserve"> un</v>
          </cell>
          <cell r="G294">
            <v>9828.98</v>
          </cell>
          <cell r="H294">
            <v>1</v>
          </cell>
        </row>
        <row r="295">
          <cell r="C295" t="str">
            <v>ST10100600</v>
          </cell>
          <cell r="D295">
            <v>291</v>
          </cell>
          <cell r="E295" t="str">
            <v>Controlador eletrônico de tráfego local, 10 fases.</v>
          </cell>
          <cell r="F295" t="str">
            <v xml:space="preserve"> un</v>
          </cell>
          <cell r="G295">
            <v>15372.94</v>
          </cell>
          <cell r="H295">
            <v>1</v>
          </cell>
        </row>
        <row r="296">
          <cell r="C296" t="str">
            <v>ST10100650</v>
          </cell>
          <cell r="D296">
            <v>292</v>
          </cell>
          <cell r="E296" t="str">
            <v>Controlador eletrônico de tráfego local, 12 fases.</v>
          </cell>
          <cell r="F296" t="str">
            <v xml:space="preserve"> un</v>
          </cell>
          <cell r="G296">
            <v>16152.94</v>
          </cell>
          <cell r="H296">
            <v>2</v>
          </cell>
        </row>
        <row r="297">
          <cell r="C297" t="str">
            <v>ST10150300</v>
          </cell>
          <cell r="D297">
            <v>293</v>
          </cell>
          <cell r="E297" t="str">
            <v>Conjunto semafórico para pedestre.</v>
          </cell>
          <cell r="F297" t="str">
            <v xml:space="preserve"> un</v>
          </cell>
          <cell r="G297">
            <v>1779.7</v>
          </cell>
          <cell r="H297">
            <v>20</v>
          </cell>
        </row>
        <row r="298">
          <cell r="C298" t="str">
            <v>ST25100150</v>
          </cell>
          <cell r="D298">
            <v>294</v>
          </cell>
          <cell r="E298" t="str">
            <v>Fornecimento de cabo comunicação de CTP-APL-50.</v>
          </cell>
          <cell r="F298" t="str">
            <v>m</v>
          </cell>
          <cell r="G298">
            <v>2.64</v>
          </cell>
          <cell r="H298">
            <v>220</v>
          </cell>
        </row>
        <row r="299">
          <cell r="C299" t="str">
            <v>ST25100300</v>
          </cell>
          <cell r="D299">
            <v>295</v>
          </cell>
          <cell r="E299" t="str">
            <v>Fornecimento de cabo comunicação de cobre, 0,65mm2.</v>
          </cell>
          <cell r="F299" t="str">
            <v>m</v>
          </cell>
          <cell r="G299">
            <v>0.97</v>
          </cell>
          <cell r="H299">
            <v>1215</v>
          </cell>
        </row>
        <row r="300">
          <cell r="C300" t="str">
            <v>ST25100400</v>
          </cell>
          <cell r="D300">
            <v>296</v>
          </cell>
          <cell r="E300" t="str">
            <v xml:space="preserve">Fornecimento de fio telefônico FE-100, ø de 1mm2.      </v>
          </cell>
          <cell r="F300" t="str">
            <v>m</v>
          </cell>
          <cell r="G300">
            <v>0.57999999999999996</v>
          </cell>
          <cell r="H300">
            <v>4618</v>
          </cell>
        </row>
        <row r="301">
          <cell r="C301" t="str">
            <v>ST25150050</v>
          </cell>
          <cell r="D301">
            <v>297</v>
          </cell>
          <cell r="E301" t="str">
            <v>Cabo de fibra ótico, monomodo, geleado.</v>
          </cell>
          <cell r="F301" t="str">
            <v>m</v>
          </cell>
          <cell r="G301">
            <v>3.99</v>
          </cell>
          <cell r="H301">
            <v>972</v>
          </cell>
        </row>
        <row r="302">
          <cell r="C302" t="str">
            <v>ST05050150</v>
          </cell>
          <cell r="D302">
            <v>298</v>
          </cell>
          <cell r="E302" t="str">
            <v>Laminado elastoplástico em faixas, colorido.</v>
          </cell>
          <cell r="F302" t="str">
            <v>m2</v>
          </cell>
          <cell r="G302">
            <v>67.95</v>
          </cell>
          <cell r="H302">
            <v>254</v>
          </cell>
        </row>
        <row r="303">
          <cell r="C303" t="str">
            <v>ST05050250</v>
          </cell>
          <cell r="D303">
            <v>299</v>
          </cell>
          <cell r="E303" t="str">
            <v>Laminado elastoplástico em faixas, cor branca.</v>
          </cell>
          <cell r="F303" t="str">
            <v>m2</v>
          </cell>
          <cell r="G303">
            <v>60.65</v>
          </cell>
          <cell r="H303">
            <v>254</v>
          </cell>
        </row>
        <row r="304">
          <cell r="C304" t="str">
            <v>ST10050050A</v>
          </cell>
          <cell r="D304">
            <v>300</v>
          </cell>
          <cell r="E304" t="str">
            <v>Cabo de cobre estanhado, seção de 7x2,5mm2.</v>
          </cell>
          <cell r="F304" t="str">
            <v>m</v>
          </cell>
          <cell r="G304">
            <v>4.8499999999999996</v>
          </cell>
          <cell r="H304">
            <v>1000</v>
          </cell>
        </row>
        <row r="305">
          <cell r="C305" t="str">
            <v>ST10050100A</v>
          </cell>
          <cell r="D305">
            <v>301</v>
          </cell>
          <cell r="E305" t="str">
            <v>Cabo de cobre estanhado, seção de 4x6mm2.</v>
          </cell>
          <cell r="F305" t="str">
            <v>m</v>
          </cell>
          <cell r="G305">
            <v>5.64</v>
          </cell>
          <cell r="H305">
            <v>400</v>
          </cell>
        </row>
        <row r="306">
          <cell r="C306" t="str">
            <v>ST10050150A</v>
          </cell>
          <cell r="D306">
            <v>302</v>
          </cell>
          <cell r="E306" t="str">
            <v>Cabo de cobre estanhado, seção de 4x10mm2.</v>
          </cell>
          <cell r="F306" t="str">
            <v>m</v>
          </cell>
          <cell r="G306">
            <v>8.77</v>
          </cell>
          <cell r="H306">
            <v>240</v>
          </cell>
        </row>
        <row r="307">
          <cell r="C307" t="str">
            <v>ST10050250A</v>
          </cell>
          <cell r="D307">
            <v>303</v>
          </cell>
          <cell r="E307" t="str">
            <v>Caixa com tampa de ferro leve 300L-400mm,CET-RIO.</v>
          </cell>
          <cell r="F307" t="str">
            <v>un</v>
          </cell>
          <cell r="G307">
            <v>72.06</v>
          </cell>
          <cell r="H307">
            <v>48</v>
          </cell>
        </row>
        <row r="308">
          <cell r="C308" t="str">
            <v>ST10200150A</v>
          </cell>
          <cell r="D308">
            <v>304</v>
          </cell>
          <cell r="E308" t="str">
            <v xml:space="preserve">Base de concreto armado para controlador de tráfego.  </v>
          </cell>
          <cell r="F308" t="str">
            <v>un</v>
          </cell>
          <cell r="G308">
            <v>49.39</v>
          </cell>
          <cell r="H308">
            <v>4</v>
          </cell>
        </row>
        <row r="309">
          <cell r="C309" t="str">
            <v>ST10200250A</v>
          </cell>
          <cell r="D309">
            <v>305</v>
          </cell>
          <cell r="E309" t="str">
            <v xml:space="preserve">Instalação, programação de controlador de tráfego.    </v>
          </cell>
          <cell r="F309" t="str">
            <v>un</v>
          </cell>
          <cell r="G309">
            <v>159.88</v>
          </cell>
          <cell r="H309">
            <v>4</v>
          </cell>
        </row>
        <row r="310">
          <cell r="C310" t="str">
            <v>ST10200300</v>
          </cell>
          <cell r="D310">
            <v>306</v>
          </cell>
          <cell r="E310" t="str">
            <v>Serviços de instalação de laços indutivos.</v>
          </cell>
          <cell r="F310" t="str">
            <v>un</v>
          </cell>
          <cell r="G310">
            <v>680</v>
          </cell>
          <cell r="H310">
            <v>7</v>
          </cell>
        </row>
        <row r="311">
          <cell r="C311" t="str">
            <v>ST15100200</v>
          </cell>
          <cell r="D311">
            <v>307</v>
          </cell>
          <cell r="E311" t="str">
            <v>Poste tipo G9, simples, de 2" de diâmetro.</v>
          </cell>
          <cell r="F311" t="str">
            <v>un</v>
          </cell>
          <cell r="G311">
            <v>163.80000000000001</v>
          </cell>
          <cell r="H311">
            <v>70</v>
          </cell>
        </row>
        <row r="312">
          <cell r="C312" t="str">
            <v>ST15100250</v>
          </cell>
          <cell r="D312">
            <v>308</v>
          </cell>
          <cell r="E312" t="str">
            <v>Poste tipo S5, simples, de 4" de diâmetro.</v>
          </cell>
          <cell r="F312" t="str">
            <v>un</v>
          </cell>
          <cell r="G312">
            <v>496.65</v>
          </cell>
          <cell r="H312">
            <v>19</v>
          </cell>
        </row>
        <row r="313">
          <cell r="C313" t="str">
            <v>ST15100350</v>
          </cell>
          <cell r="D313">
            <v>309</v>
          </cell>
          <cell r="E313" t="str">
            <v>Poste tipo G2 ou S2, coluna de 4 1/2" de diâmetro.</v>
          </cell>
          <cell r="F313" t="str">
            <v>un</v>
          </cell>
          <cell r="G313">
            <v>1234.8</v>
          </cell>
          <cell r="H313">
            <v>14</v>
          </cell>
        </row>
        <row r="314">
          <cell r="C314" t="str">
            <v>ST15100400</v>
          </cell>
          <cell r="D314">
            <v>310</v>
          </cell>
          <cell r="E314" t="str">
            <v>Poste tipo G1 ou S1, coluna de 4 1/2" de diâmetro.</v>
          </cell>
          <cell r="F314" t="str">
            <v>un</v>
          </cell>
          <cell r="G314">
            <v>1342.95</v>
          </cell>
          <cell r="H314">
            <v>15</v>
          </cell>
        </row>
        <row r="315">
          <cell r="C315" t="str">
            <v>ST25050300A</v>
          </cell>
          <cell r="D315">
            <v>311</v>
          </cell>
          <cell r="E315" t="str">
            <v>Instalação subterrânea de cabos de comunicação.</v>
          </cell>
          <cell r="F315" t="str">
            <v>m</v>
          </cell>
          <cell r="G315">
            <v>2.12</v>
          </cell>
          <cell r="H315">
            <v>5700</v>
          </cell>
        </row>
        <row r="316">
          <cell r="C316" t="str">
            <v>ST45150050</v>
          </cell>
          <cell r="D316">
            <v>312</v>
          </cell>
          <cell r="E316" t="str">
            <v>Caixa com tampa de ferro,leve 600L-600mmCET-RIO.</v>
          </cell>
          <cell r="F316" t="str">
            <v>un</v>
          </cell>
          <cell r="G316">
            <v>265.45</v>
          </cell>
          <cell r="H316">
            <v>55</v>
          </cell>
        </row>
        <row r="317">
          <cell r="C317" t="str">
            <v>ST45200050</v>
          </cell>
          <cell r="D317">
            <v>313</v>
          </cell>
          <cell r="E317" t="str">
            <v>Cabo de cobre estanhado, comando,XLPE 9x1,5mm2.</v>
          </cell>
          <cell r="F317" t="str">
            <v>m</v>
          </cell>
          <cell r="G317">
            <v>4.34</v>
          </cell>
          <cell r="H317">
            <v>1800</v>
          </cell>
        </row>
        <row r="318">
          <cell r="C318" t="str">
            <v>ST45200200</v>
          </cell>
          <cell r="D318">
            <v>314</v>
          </cell>
          <cell r="E318" t="str">
            <v xml:space="preserve">Instalação e teste de blocos semafóricos.  </v>
          </cell>
          <cell r="F318" t="str">
            <v>un</v>
          </cell>
          <cell r="G318">
            <v>54.85</v>
          </cell>
          <cell r="H318">
            <v>58</v>
          </cell>
        </row>
        <row r="320">
          <cell r="C320" t="str">
            <v>NOVOS</v>
          </cell>
        </row>
        <row r="321">
          <cell r="C321" t="str">
            <v>AD20150050/</v>
          </cell>
          <cell r="D321" t="str">
            <v>FGV</v>
          </cell>
          <cell r="E321" t="str">
            <v>Container para escritorio.</v>
          </cell>
          <cell r="F321" t="str">
            <v>un.mes</v>
          </cell>
          <cell r="G321">
            <v>494.18</v>
          </cell>
        </row>
        <row r="322">
          <cell r="C322" t="str">
            <v>AD20150150/</v>
          </cell>
          <cell r="D322" t="str">
            <v>FGV</v>
          </cell>
          <cell r="E322" t="str">
            <v>Container para WC.</v>
          </cell>
          <cell r="F322" t="str">
            <v>un.mes</v>
          </cell>
          <cell r="G322">
            <v>511.48</v>
          </cell>
        </row>
        <row r="323">
          <cell r="C323" t="str">
            <v>AD25050450/</v>
          </cell>
          <cell r="D323" t="str">
            <v>FGV</v>
          </cell>
          <cell r="E323" t="str">
            <v>Aluguel de rolo de tela plastica na cor laranja.</v>
          </cell>
          <cell r="F323" t="str">
            <v>m.mes</v>
          </cell>
          <cell r="G323">
            <v>1.79</v>
          </cell>
        </row>
        <row r="324">
          <cell r="C324" t="str">
            <v>AD40050050/</v>
          </cell>
          <cell r="D324" t="str">
            <v>FGV</v>
          </cell>
          <cell r="E324" t="str">
            <v>Ajudante (inclusive encargos sociais).</v>
          </cell>
          <cell r="F324" t="str">
            <v>h</v>
          </cell>
          <cell r="G324">
            <v>4.5599999999999996</v>
          </cell>
        </row>
        <row r="325">
          <cell r="C325" t="str">
            <v>AD40050128/</v>
          </cell>
          <cell r="D325" t="str">
            <v>FGV</v>
          </cell>
          <cell r="E325" t="str">
            <v>Engenheiro coordenador geral de projetos.</v>
          </cell>
          <cell r="F325" t="str">
            <v>h</v>
          </cell>
          <cell r="G325">
            <v>43.69</v>
          </cell>
        </row>
        <row r="326">
          <cell r="C326" t="str">
            <v>AD40050152/</v>
          </cell>
          <cell r="D326" t="str">
            <v>FGV</v>
          </cell>
          <cell r="E326" t="str">
            <v>Mestre de obra A (inclusive encargos sociais).</v>
          </cell>
          <cell r="F326" t="str">
            <v>h</v>
          </cell>
          <cell r="G326">
            <v>15.91</v>
          </cell>
        </row>
        <row r="327">
          <cell r="C327" t="str">
            <v>AD40050170/</v>
          </cell>
          <cell r="D327" t="str">
            <v>FGV</v>
          </cell>
          <cell r="E327" t="str">
            <v>Motorista de veiculo leve(inclusive encargos sociais).</v>
          </cell>
          <cell r="F327" t="str">
            <v>h</v>
          </cell>
          <cell r="G327">
            <v>4.99</v>
          </cell>
        </row>
        <row r="328">
          <cell r="C328" t="str">
            <v>AL05250450/</v>
          </cell>
          <cell r="D328" t="str">
            <v>FGV</v>
          </cell>
          <cell r="E328" t="str">
            <v>Alvenaria de blocos de concreto (20x20x40)cm.</v>
          </cell>
          <cell r="F328" t="str">
            <v>m2</v>
          </cell>
          <cell r="G328">
            <v>32.409999999999997</v>
          </cell>
        </row>
        <row r="329">
          <cell r="C329" t="str">
            <v>BP05050350</v>
          </cell>
          <cell r="D329" t="str">
            <v>FGV</v>
          </cell>
          <cell r="E329" t="str">
            <v>Execucao de pavimentacao de saibro arenoso.</v>
          </cell>
          <cell r="F329" t="str">
            <v>m2</v>
          </cell>
          <cell r="G329">
            <v>4.3499999999999996</v>
          </cell>
        </row>
        <row r="330">
          <cell r="C330" t="str">
            <v>BP10050653A</v>
          </cell>
          <cell r="D330" t="str">
            <v>FGV</v>
          </cell>
          <cell r="E330" t="str">
            <v>Revestimento de CBUQ, com 5cm de espessura.</v>
          </cell>
          <cell r="F330" t="str">
            <v>m2</v>
          </cell>
          <cell r="G330">
            <v>12.77</v>
          </cell>
        </row>
        <row r="331">
          <cell r="C331" t="str">
            <v>BP10250303/</v>
          </cell>
          <cell r="D331" t="str">
            <v>FGV</v>
          </cell>
          <cell r="E331" t="str">
            <v>Pavimentacao com paralelepipedos, colchao de pó.</v>
          </cell>
          <cell r="F331" t="str">
            <v>m2</v>
          </cell>
          <cell r="G331">
            <v>34.6</v>
          </cell>
        </row>
        <row r="332">
          <cell r="C332" t="str">
            <v>BP20200053/</v>
          </cell>
          <cell r="D332" t="str">
            <v>FGV</v>
          </cell>
          <cell r="E332" t="str">
            <v>Meio-fio de concreto pre-moldado altura de 0,45m.</v>
          </cell>
          <cell r="F332" t="str">
            <v>m</v>
          </cell>
          <cell r="G332">
            <v>21.71</v>
          </cell>
        </row>
        <row r="333">
          <cell r="C333" t="str">
            <v>CE05050050/</v>
          </cell>
          <cell r="D333" t="str">
            <v>FGV</v>
          </cell>
          <cell r="E333" t="str">
            <v>Prestacao de servicos de engenharia.</v>
          </cell>
          <cell r="F333" t="str">
            <v>hh</v>
          </cell>
          <cell r="G333">
            <v>39.4</v>
          </cell>
        </row>
        <row r="334">
          <cell r="C334" t="str">
            <v>DR30200050/</v>
          </cell>
          <cell r="D334" t="str">
            <v>FGV</v>
          </cell>
          <cell r="E334" t="str">
            <v>Caixa de inspecao de esgoto, 0,70m de profundidade.</v>
          </cell>
          <cell r="F334" t="str">
            <v>un</v>
          </cell>
          <cell r="G334">
            <v>245.86</v>
          </cell>
        </row>
        <row r="335">
          <cell r="C335" t="str">
            <v>DR35050053/</v>
          </cell>
          <cell r="D335" t="str">
            <v>FGV</v>
          </cell>
          <cell r="E335" t="str">
            <v>Tampao de ferro fundido leve ø0,60m padrao RIOLUZ.</v>
          </cell>
          <cell r="F335" t="str">
            <v xml:space="preserve">un  </v>
          </cell>
          <cell r="G335">
            <v>206.59</v>
          </cell>
        </row>
        <row r="336">
          <cell r="C336" t="str">
            <v>DR55050050/</v>
          </cell>
          <cell r="D336" t="str">
            <v>FGV</v>
          </cell>
          <cell r="E336" t="str">
            <v>Camada horizontal de brita.</v>
          </cell>
          <cell r="F336" t="str">
            <v>m3</v>
          </cell>
          <cell r="G336">
            <v>41.32</v>
          </cell>
        </row>
        <row r="337">
          <cell r="C337" t="str">
            <v>EQ45050150/</v>
          </cell>
          <cell r="D337" t="str">
            <v>FGV</v>
          </cell>
          <cell r="E337" t="str">
            <v>Compressor de ar. Aluguel produtivo.</v>
          </cell>
          <cell r="F337" t="str">
            <v>h</v>
          </cell>
          <cell r="G337">
            <v>26.28</v>
          </cell>
        </row>
        <row r="338">
          <cell r="C338" t="str">
            <v>ET05600050/</v>
          </cell>
          <cell r="D338" t="str">
            <v>FGV</v>
          </cell>
          <cell r="E338" t="str">
            <v>Concreto armado de 15MPa.</v>
          </cell>
          <cell r="F338" t="str">
            <v>m3</v>
          </cell>
          <cell r="G338">
            <v>700.29</v>
          </cell>
        </row>
        <row r="339">
          <cell r="C339" t="str">
            <v>ET40050121/</v>
          </cell>
          <cell r="D339" t="str">
            <v>FGV</v>
          </cell>
          <cell r="E339" t="str">
            <v>Tela de aco Telcon com malha de (10x10)cm.</v>
          </cell>
          <cell r="F339" t="str">
            <v>m2</v>
          </cell>
          <cell r="G339">
            <v>24.52</v>
          </cell>
        </row>
        <row r="340">
          <cell r="C340" t="str">
            <v>ET60050053/</v>
          </cell>
          <cell r="D340" t="str">
            <v>FGV</v>
          </cell>
          <cell r="E340" t="str">
            <v>Concreto usinado 11MPa.</v>
          </cell>
          <cell r="F340" t="str">
            <v>m3</v>
          </cell>
          <cell r="G340">
            <v>166.68</v>
          </cell>
        </row>
        <row r="341">
          <cell r="C341" t="str">
            <v>ET60050068/</v>
          </cell>
          <cell r="D341" t="str">
            <v>FGV</v>
          </cell>
          <cell r="E341" t="str">
            <v>Concreto usinado 22,5MPa.</v>
          </cell>
          <cell r="F341" t="str">
            <v>m3</v>
          </cell>
          <cell r="G341">
            <v>209.87</v>
          </cell>
        </row>
        <row r="342">
          <cell r="C342" t="str">
            <v>ET60050100/</v>
          </cell>
          <cell r="D342" t="str">
            <v>FGV</v>
          </cell>
          <cell r="E342" t="str">
            <v>Concreto usinado 40Mpa.</v>
          </cell>
          <cell r="F342" t="str">
            <v>m3</v>
          </cell>
          <cell r="G342">
            <v>274.33999999999997</v>
          </cell>
        </row>
        <row r="343">
          <cell r="C343" t="str">
            <v>IP05100400/</v>
          </cell>
          <cell r="D343" t="str">
            <v>FGV</v>
          </cell>
          <cell r="E343" t="str">
            <v>Poste Multi-Uso de aco, reto, cilindrico de 5,60m.</v>
          </cell>
          <cell r="F343" t="str">
            <v>par</v>
          </cell>
          <cell r="G343">
            <v>1366</v>
          </cell>
        </row>
        <row r="344">
          <cell r="C344" t="str">
            <v>IP05100850/</v>
          </cell>
          <cell r="D344" t="str">
            <v>FGV</v>
          </cell>
          <cell r="E344" t="str">
            <v>Poste Multi-Uso de aco, reto, cilindrico de 9,5m.</v>
          </cell>
          <cell r="F344" t="str">
            <v>un</v>
          </cell>
          <cell r="G344">
            <v>2656.14</v>
          </cell>
        </row>
        <row r="345">
          <cell r="C345" t="str">
            <v>IP05250150/</v>
          </cell>
          <cell r="D345" t="str">
            <v>FGV</v>
          </cell>
          <cell r="E345" t="str">
            <v>Poste de aco, reto, de 4,50m ate 6m. Assentamento.</v>
          </cell>
          <cell r="F345" t="str">
            <v>un</v>
          </cell>
          <cell r="G345">
            <v>53.59</v>
          </cell>
        </row>
        <row r="346">
          <cell r="C346" t="str">
            <v>IP05250200/</v>
          </cell>
          <cell r="D346" t="str">
            <v>FGV</v>
          </cell>
          <cell r="E346" t="str">
            <v>Poste de aco, reto, de 7m ate 12m. Assentamento.</v>
          </cell>
          <cell r="F346" t="str">
            <v>un</v>
          </cell>
          <cell r="G346">
            <v>108.83</v>
          </cell>
        </row>
        <row r="347">
          <cell r="C347" t="str">
            <v>IP05500050/</v>
          </cell>
          <cell r="D347" t="str">
            <v>FGV</v>
          </cell>
          <cell r="E347" t="str">
            <v>Braco para luminaria de 0,39m.</v>
          </cell>
          <cell r="F347" t="str">
            <v>par</v>
          </cell>
          <cell r="G347">
            <v>63</v>
          </cell>
        </row>
        <row r="348">
          <cell r="C348" t="str">
            <v>IP05500250/</v>
          </cell>
          <cell r="D348" t="str">
            <v>FGV</v>
          </cell>
          <cell r="E348" t="str">
            <v>Braco para luminaria de 1,35m.</v>
          </cell>
          <cell r="F348" t="str">
            <v>par</v>
          </cell>
          <cell r="G348">
            <v>115</v>
          </cell>
        </row>
        <row r="349">
          <cell r="C349" t="str">
            <v>IP05550050/</v>
          </cell>
          <cell r="D349" t="str">
            <v>FGV</v>
          </cell>
          <cell r="E349" t="str">
            <v>Braco, padrao RIOLUZ.  Colocacao.</v>
          </cell>
          <cell r="F349" t="str">
            <v>un</v>
          </cell>
          <cell r="G349">
            <v>9.76</v>
          </cell>
        </row>
        <row r="350">
          <cell r="C350" t="str">
            <v>IP05600050/</v>
          </cell>
          <cell r="D350" t="str">
            <v>FGV</v>
          </cell>
          <cell r="E350" t="str">
            <v>Pintura de braco com 2 demaos de tinta Aluminac.</v>
          </cell>
          <cell r="F350" t="str">
            <v>un</v>
          </cell>
          <cell r="G350">
            <v>12.29</v>
          </cell>
        </row>
        <row r="351">
          <cell r="C351" t="str">
            <v>IP05600103/</v>
          </cell>
          <cell r="D351" t="str">
            <v>FGV</v>
          </cell>
          <cell r="E351" t="str">
            <v>Pintura de poste de aco, reto, de 4,5m ate 6m.</v>
          </cell>
          <cell r="F351" t="str">
            <v>un</v>
          </cell>
          <cell r="G351">
            <v>14.73</v>
          </cell>
        </row>
        <row r="352">
          <cell r="C352" t="str">
            <v>IP05600109/</v>
          </cell>
          <cell r="D352" t="str">
            <v>FGV</v>
          </cell>
          <cell r="E352" t="str">
            <v>Pintura de poste de aco reto, de 10m ate 15m.</v>
          </cell>
          <cell r="F352" t="str">
            <v>un</v>
          </cell>
          <cell r="G352">
            <v>54.04</v>
          </cell>
        </row>
        <row r="353">
          <cell r="C353" t="str">
            <v>IP25100025/</v>
          </cell>
          <cell r="D353" t="str">
            <v>FGV</v>
          </cell>
          <cell r="E353" t="str">
            <v>Caixa Hand-Hole, padrao RIOLUZ, (0,30x0,30)m.</v>
          </cell>
          <cell r="F353" t="str">
            <v xml:space="preserve">un  </v>
          </cell>
          <cell r="G353">
            <v>26.29</v>
          </cell>
        </row>
        <row r="354">
          <cell r="C354" t="str">
            <v>IP25200050/</v>
          </cell>
          <cell r="D354" t="str">
            <v>FGV</v>
          </cell>
          <cell r="E354" t="str">
            <v>Tampao de ferro tipo leve padrao RIOLUZ.</v>
          </cell>
          <cell r="F354" t="str">
            <v>un</v>
          </cell>
          <cell r="G354">
            <v>188.93</v>
          </cell>
        </row>
        <row r="355">
          <cell r="C355" t="str">
            <v>IP45050250/</v>
          </cell>
          <cell r="D355" t="str">
            <v>FGV</v>
          </cell>
          <cell r="E355" t="str">
            <v>Rele fotoeletrico, tipo NA, tensao de 127V, 1200VA.</v>
          </cell>
          <cell r="F355" t="str">
            <v>un</v>
          </cell>
          <cell r="G355">
            <v>11.85</v>
          </cell>
        </row>
        <row r="356">
          <cell r="C356" t="str">
            <v>IP50050059/</v>
          </cell>
          <cell r="D356" t="str">
            <v>FGV</v>
          </cell>
          <cell r="E356" t="str">
            <v>Luminaria LRJ-25 para lampada de 70W ovoide.</v>
          </cell>
          <cell r="F356" t="str">
            <v>un</v>
          </cell>
          <cell r="G356">
            <v>305.18</v>
          </cell>
        </row>
        <row r="357">
          <cell r="C357" t="str">
            <v>IP50050250/</v>
          </cell>
          <cell r="D357" t="str">
            <v>FGV</v>
          </cell>
          <cell r="E357" t="str">
            <v>Luminaria LRJ-24 para lampada de 250W tubular.</v>
          </cell>
          <cell r="F357" t="str">
            <v>un</v>
          </cell>
          <cell r="G357">
            <v>361.15</v>
          </cell>
        </row>
        <row r="358">
          <cell r="C358" t="str">
            <v>IP50200106/</v>
          </cell>
          <cell r="D358" t="str">
            <v>FGV</v>
          </cell>
          <cell r="E358" t="str">
            <v>Nucleo simples para luminarias LRJ-09/16/25.</v>
          </cell>
          <cell r="F358" t="str">
            <v>un</v>
          </cell>
          <cell r="G358">
            <v>40</v>
          </cell>
        </row>
        <row r="359">
          <cell r="C359" t="str">
            <v>IP50200150/</v>
          </cell>
          <cell r="D359" t="str">
            <v>FGV</v>
          </cell>
          <cell r="E359" t="str">
            <v>Nucleo duplo para luminarias LRJ-01/17/23/24/30/31.</v>
          </cell>
          <cell r="F359" t="str">
            <v>un</v>
          </cell>
          <cell r="G359">
            <v>67</v>
          </cell>
        </row>
        <row r="360">
          <cell r="C360" t="str">
            <v>IP50250421/</v>
          </cell>
          <cell r="D360" t="str">
            <v>FGV</v>
          </cell>
          <cell r="E360" t="str">
            <v>Lampada de multivapor metalica (MVM) de 250W.</v>
          </cell>
          <cell r="F360" t="str">
            <v>un</v>
          </cell>
          <cell r="G360">
            <v>83.9</v>
          </cell>
        </row>
        <row r="361">
          <cell r="C361" t="str">
            <v>IP50400103/</v>
          </cell>
          <cell r="D361" t="str">
            <v>FGV</v>
          </cell>
          <cell r="E361" t="str">
            <v>Luminaria fechada com lampada de descarga.</v>
          </cell>
          <cell r="F361" t="str">
            <v>un</v>
          </cell>
          <cell r="G361">
            <v>9.76</v>
          </cell>
        </row>
        <row r="362">
          <cell r="C362" t="str">
            <v>IP55150100/</v>
          </cell>
          <cell r="D362" t="str">
            <v>FGV</v>
          </cell>
          <cell r="E362" t="str">
            <v>Chumbador para fixacao de poste de aco.</v>
          </cell>
          <cell r="F362" t="str">
            <v>un</v>
          </cell>
          <cell r="G362">
            <v>27.89</v>
          </cell>
        </row>
        <row r="363">
          <cell r="C363" t="str">
            <v>IT10400050/</v>
          </cell>
          <cell r="D363" t="str">
            <v>FGV</v>
          </cell>
          <cell r="E363" t="str">
            <v>Ligacao domiciliar de agua.</v>
          </cell>
          <cell r="F363" t="str">
            <v>un</v>
          </cell>
          <cell r="G363">
            <v>96.69</v>
          </cell>
        </row>
        <row r="364">
          <cell r="C364" t="str">
            <v>IT25100121/</v>
          </cell>
          <cell r="D364" t="str">
            <v>FGV</v>
          </cell>
          <cell r="E364" t="str">
            <v>Kanalex diametro de 125mm (5" ).</v>
          </cell>
          <cell r="F364" t="str">
            <v>m</v>
          </cell>
          <cell r="G364">
            <v>10.89</v>
          </cell>
        </row>
        <row r="365">
          <cell r="C365" t="str">
            <v>IT15600100/</v>
          </cell>
          <cell r="D365" t="str">
            <v>FGV</v>
          </cell>
          <cell r="E365" t="str">
            <v>Ligacao de esgoto sanitario, em manilha de 100mm.</v>
          </cell>
          <cell r="F365" t="str">
            <v>un</v>
          </cell>
          <cell r="G365">
            <v>344.53</v>
          </cell>
        </row>
        <row r="366">
          <cell r="C366" t="str">
            <v>MT05100100/</v>
          </cell>
          <cell r="D366" t="str">
            <v>FGV</v>
          </cell>
          <cell r="E366" t="str">
            <v>Escavacao manual de vala a frio.</v>
          </cell>
          <cell r="F366" t="str">
            <v>m3</v>
          </cell>
          <cell r="G366">
            <v>22.26</v>
          </cell>
        </row>
        <row r="367">
          <cell r="C367" t="str">
            <v>MT05150050/</v>
          </cell>
          <cell r="D367" t="str">
            <v>FGV</v>
          </cell>
          <cell r="E367" t="str">
            <v>Escavacao manual de vala em lodo, ate 1,50m.</v>
          </cell>
          <cell r="F367" t="str">
            <v>m3</v>
          </cell>
          <cell r="G367">
            <v>24.36</v>
          </cell>
        </row>
        <row r="368">
          <cell r="C368" t="str">
            <v>RV10050215/</v>
          </cell>
          <cell r="D368" t="str">
            <v>FGV</v>
          </cell>
          <cell r="E368" t="str">
            <v>Revestimento externo, de 1 vez.</v>
          </cell>
          <cell r="F368" t="str">
            <v>m2</v>
          </cell>
          <cell r="G368">
            <v>17.29</v>
          </cell>
        </row>
        <row r="369">
          <cell r="C369" t="str">
            <v>RV15950053</v>
          </cell>
          <cell r="D369" t="str">
            <v>FGV</v>
          </cell>
          <cell r="E369" t="str">
            <v>Piso de alerta em placas marmorizadas, cor vermelha.</v>
          </cell>
          <cell r="F369" t="str">
            <v>m2</v>
          </cell>
          <cell r="G369">
            <v>55.17</v>
          </cell>
        </row>
        <row r="370">
          <cell r="C370" t="str">
            <v>SC05100350/</v>
          </cell>
          <cell r="D370" t="str">
            <v>FGV</v>
          </cell>
          <cell r="E370" t="str">
            <v>Demolicao com equipamento concreto asfaltico 5cm.</v>
          </cell>
          <cell r="F370" t="str">
            <v>m2</v>
          </cell>
          <cell r="G370">
            <v>5.0999999999999996</v>
          </cell>
        </row>
        <row r="371">
          <cell r="C371" t="str">
            <v>SC05100400/</v>
          </cell>
          <cell r="D371" t="str">
            <v>FGV</v>
          </cell>
          <cell r="E371" t="str">
            <v>Demolicao com equipamento concreto asfaltico 10cm.</v>
          </cell>
          <cell r="F371" t="str">
            <v>m2</v>
          </cell>
          <cell r="G371">
            <v>7.64</v>
          </cell>
        </row>
        <row r="372">
          <cell r="C372" t="str">
            <v>SC05100450/</v>
          </cell>
          <cell r="D372" t="str">
            <v>FGV</v>
          </cell>
          <cell r="E372" t="str">
            <v>Demolicao equipamento concreto asfaltico 5cm l=1,20m.</v>
          </cell>
          <cell r="F372" t="str">
            <v>m2</v>
          </cell>
          <cell r="G372">
            <v>5.99</v>
          </cell>
        </row>
        <row r="373">
          <cell r="C373" t="str">
            <v>SC10100100/</v>
          </cell>
          <cell r="D373" t="str">
            <v>FGV</v>
          </cell>
          <cell r="E373" t="str">
            <v>Operador de trafego, nivel junior.</v>
          </cell>
          <cell r="F373" t="str">
            <v>h</v>
          </cell>
          <cell r="G373">
            <v>10.1</v>
          </cell>
        </row>
        <row r="374">
          <cell r="C374" t="str">
            <v>SC35050100/</v>
          </cell>
          <cell r="D374" t="str">
            <v>FGV</v>
          </cell>
          <cell r="E374" t="str">
            <v>Levantamento ou rebaixamento de tampao, calçada.</v>
          </cell>
          <cell r="F374" t="str">
            <v>un</v>
          </cell>
          <cell r="G374">
            <v>75.849999999999994</v>
          </cell>
        </row>
        <row r="375">
          <cell r="C375" t="str">
            <v>SE20100253/</v>
          </cell>
          <cell r="D375" t="str">
            <v>FGV</v>
          </cell>
          <cell r="E375" t="str">
            <v>Levantamento topografico planialtimetrico e cadastral.</v>
          </cell>
          <cell r="F375" t="str">
            <v>ha</v>
          </cell>
          <cell r="G375">
            <v>2252.4299999999998</v>
          </cell>
        </row>
        <row r="376">
          <cell r="C376" t="str">
            <v>ST05051050/</v>
          </cell>
          <cell r="D376" t="str">
            <v>FGV</v>
          </cell>
          <cell r="E376" t="str">
            <v>Sinalizacao horizontal aplicada por aspersao.</v>
          </cell>
          <cell r="F376" t="str">
            <v>m2</v>
          </cell>
          <cell r="G376">
            <v>20.149999999999999</v>
          </cell>
        </row>
        <row r="377">
          <cell r="C377" t="str">
            <v>ST10150350/</v>
          </cell>
          <cell r="D377" t="str">
            <v>FGV</v>
          </cell>
          <cell r="E377" t="str">
            <v>Conjunto semaforico principal.</v>
          </cell>
          <cell r="F377" t="str">
            <v>un</v>
          </cell>
          <cell r="G377">
            <v>4662</v>
          </cell>
        </row>
        <row r="378">
          <cell r="C378" t="str">
            <v>ST10150400/</v>
          </cell>
          <cell r="D378" t="str">
            <v>FGV</v>
          </cell>
          <cell r="E378" t="str">
            <v>Conjunto semaforico repetidor.</v>
          </cell>
          <cell r="F378" t="str">
            <v>un</v>
          </cell>
          <cell r="G378">
            <v>2243.85</v>
          </cell>
        </row>
        <row r="379">
          <cell r="C379" t="str">
            <v>ST20100050/</v>
          </cell>
          <cell r="D379" t="str">
            <v>FGV</v>
          </cell>
          <cell r="E379" t="str">
            <v>Aluguel mensal de radio transmissor-receptor.</v>
          </cell>
          <cell r="F379" t="str">
            <v>mes</v>
          </cell>
          <cell r="G379">
            <v>70</v>
          </cell>
        </row>
        <row r="380">
          <cell r="C380" t="str">
            <v>ST45150100/</v>
          </cell>
          <cell r="D380" t="str">
            <v>FGV</v>
          </cell>
          <cell r="E380" t="str">
            <v>Caixa com tampa de ferro leve 600L-900mm,CET-RIO.</v>
          </cell>
          <cell r="F380" t="str">
            <v xml:space="preserve">un  </v>
          </cell>
          <cell r="G380">
            <v>295.7</v>
          </cell>
        </row>
        <row r="381">
          <cell r="C381" t="str">
            <v>ST15050100/</v>
          </cell>
          <cell r="D381" t="str">
            <v>FGV</v>
          </cell>
          <cell r="E381" t="str">
            <v>Portico, coluna tubular, em aco galvanizado.</v>
          </cell>
          <cell r="F381" t="str">
            <v>un</v>
          </cell>
          <cell r="G381">
            <v>35622.78</v>
          </cell>
        </row>
        <row r="382">
          <cell r="C382" t="str">
            <v>TC05100050/</v>
          </cell>
          <cell r="D382" t="str">
            <v>FGV</v>
          </cell>
          <cell r="E382" t="str">
            <v>Transporte horizontal material em carrinho de mao.</v>
          </cell>
          <cell r="F382" t="str">
            <v>t.dam</v>
          </cell>
          <cell r="G382">
            <v>1.19</v>
          </cell>
        </row>
        <row r="383">
          <cell r="C383" t="str">
            <v>TC10050050/</v>
          </cell>
          <cell r="D383" t="str">
            <v>FGV</v>
          </cell>
          <cell r="E383" t="str">
            <v>Carga e descarga manual de material.</v>
          </cell>
          <cell r="F383" t="str">
            <v>t</v>
          </cell>
          <cell r="G383">
            <v>20.36</v>
          </cell>
        </row>
        <row r="384">
          <cell r="C384" t="str">
            <v>TC10050350/</v>
          </cell>
          <cell r="D384" t="str">
            <v>FGV</v>
          </cell>
          <cell r="E384" t="str">
            <v>Carga e descarga mecanica, com Pa-Carregadeira.</v>
          </cell>
          <cell r="F384" t="str">
            <v xml:space="preserve">t </v>
          </cell>
          <cell r="G384">
            <v>0.51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ções_Volume"/>
      <sheetName val="Demolições_Área-2"/>
      <sheetName val="Acabamentos"/>
      <sheetName val="Meio-fio"/>
      <sheetName val="Ilum. pública"/>
      <sheetName val="Pavimentação"/>
      <sheetName val="Sinalização Trafego"/>
      <sheetName val="Mobiliário urbano"/>
      <sheetName val="Drenagem"/>
      <sheetName val="Redes_Ruas"/>
      <sheetName val="Infra-redes..."/>
      <sheetName val="Qtde FRG"/>
      <sheetName val="Planilha auxiliar por i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D6" t="str">
            <v>SHOPPING</v>
          </cell>
          <cell r="E6" t="str">
            <v>GABINAL</v>
          </cell>
          <cell r="F6" t="str">
            <v>MC DONALD`S</v>
          </cell>
          <cell r="G6" t="str">
            <v>SANGRADOR</v>
          </cell>
          <cell r="H6" t="str">
            <v>SENDAS</v>
          </cell>
          <cell r="I6" t="str">
            <v>GEREMÁRIO DANTAS</v>
          </cell>
          <cell r="J6" t="str">
            <v>ENC 1</v>
          </cell>
          <cell r="K6" t="str">
            <v>TRÊS RIOS</v>
          </cell>
          <cell r="L6" t="str">
            <v>ENC 2</v>
          </cell>
          <cell r="M6" t="str">
            <v>PASSARELA</v>
          </cell>
          <cell r="N6" t="str">
            <v>ENC 3</v>
          </cell>
          <cell r="O6" t="str">
            <v>JACAREPAGUÁ</v>
          </cell>
          <cell r="Q6" t="str">
            <v>TOTAL GERAL</v>
          </cell>
        </row>
        <row r="8">
          <cell r="D8">
            <v>29</v>
          </cell>
          <cell r="E8">
            <v>35</v>
          </cell>
          <cell r="F8">
            <v>45</v>
          </cell>
          <cell r="G8">
            <v>163</v>
          </cell>
          <cell r="I8">
            <v>177</v>
          </cell>
          <cell r="J8">
            <v>101</v>
          </cell>
          <cell r="K8">
            <v>154</v>
          </cell>
          <cell r="L8">
            <v>21</v>
          </cell>
          <cell r="M8">
            <v>87</v>
          </cell>
          <cell r="N8">
            <v>89</v>
          </cell>
          <cell r="O8">
            <v>128</v>
          </cell>
          <cell r="Q8">
            <v>1029</v>
          </cell>
        </row>
        <row r="9">
          <cell r="D9">
            <v>64</v>
          </cell>
          <cell r="E9">
            <v>51</v>
          </cell>
          <cell r="F9">
            <v>94</v>
          </cell>
          <cell r="I9">
            <v>43</v>
          </cell>
          <cell r="J9">
            <v>18</v>
          </cell>
          <cell r="K9">
            <v>50</v>
          </cell>
          <cell r="N9">
            <v>48</v>
          </cell>
          <cell r="Q9">
            <v>368</v>
          </cell>
        </row>
        <row r="10">
          <cell r="D10">
            <v>22</v>
          </cell>
          <cell r="N10">
            <v>25</v>
          </cell>
          <cell r="Q10">
            <v>47</v>
          </cell>
        </row>
        <row r="11">
          <cell r="D11">
            <v>13</v>
          </cell>
          <cell r="E11">
            <v>150</v>
          </cell>
          <cell r="K11">
            <v>144</v>
          </cell>
          <cell r="N11">
            <v>60</v>
          </cell>
          <cell r="Q11">
            <v>367</v>
          </cell>
        </row>
        <row r="12">
          <cell r="N12">
            <v>52</v>
          </cell>
          <cell r="Q12">
            <v>52</v>
          </cell>
        </row>
        <row r="13">
          <cell r="D13">
            <v>142</v>
          </cell>
          <cell r="K13">
            <v>120</v>
          </cell>
          <cell r="M13">
            <v>138</v>
          </cell>
          <cell r="N13">
            <v>48</v>
          </cell>
          <cell r="Q13">
            <v>448</v>
          </cell>
        </row>
        <row r="14">
          <cell r="J14">
            <v>78</v>
          </cell>
          <cell r="K14">
            <v>150</v>
          </cell>
          <cell r="L14">
            <v>69</v>
          </cell>
          <cell r="Q14">
            <v>297</v>
          </cell>
        </row>
        <row r="15">
          <cell r="Q15">
            <v>0</v>
          </cell>
        </row>
        <row r="16">
          <cell r="I16">
            <v>3</v>
          </cell>
          <cell r="O16">
            <v>2</v>
          </cell>
          <cell r="Q16">
            <v>5</v>
          </cell>
          <cell r="R16">
            <v>26</v>
          </cell>
        </row>
        <row r="17">
          <cell r="E17">
            <v>1</v>
          </cell>
          <cell r="I17">
            <v>3</v>
          </cell>
          <cell r="O17">
            <v>1</v>
          </cell>
          <cell r="Q17">
            <v>5</v>
          </cell>
        </row>
        <row r="18">
          <cell r="D18">
            <v>1</v>
          </cell>
          <cell r="N18">
            <v>1</v>
          </cell>
          <cell r="Q18">
            <v>2</v>
          </cell>
        </row>
        <row r="19">
          <cell r="D19">
            <v>1</v>
          </cell>
          <cell r="E19">
            <v>6</v>
          </cell>
          <cell r="K19">
            <v>6</v>
          </cell>
          <cell r="N19">
            <v>1</v>
          </cell>
          <cell r="Q19">
            <v>14</v>
          </cell>
        </row>
        <row r="20">
          <cell r="N20">
            <v>2</v>
          </cell>
          <cell r="Q20">
            <v>2</v>
          </cell>
        </row>
        <row r="21">
          <cell r="D21">
            <v>4</v>
          </cell>
          <cell r="K21">
            <v>4</v>
          </cell>
          <cell r="M21">
            <v>4</v>
          </cell>
          <cell r="N21">
            <v>3</v>
          </cell>
          <cell r="Q21">
            <v>15</v>
          </cell>
        </row>
        <row r="22">
          <cell r="J22">
            <v>4</v>
          </cell>
          <cell r="K22">
            <v>5</v>
          </cell>
          <cell r="L22">
            <v>1</v>
          </cell>
          <cell r="Q22">
            <v>10</v>
          </cell>
        </row>
        <row r="23">
          <cell r="D23">
            <v>33</v>
          </cell>
          <cell r="E23">
            <v>16</v>
          </cell>
          <cell r="F23">
            <v>23</v>
          </cell>
          <cell r="G23">
            <v>9</v>
          </cell>
          <cell r="H23">
            <v>0</v>
          </cell>
          <cell r="I23">
            <v>15</v>
          </cell>
          <cell r="J23">
            <v>15</v>
          </cell>
          <cell r="K23">
            <v>63</v>
          </cell>
          <cell r="L23">
            <v>4</v>
          </cell>
          <cell r="M23">
            <v>12</v>
          </cell>
          <cell r="N23">
            <v>32</v>
          </cell>
          <cell r="O23">
            <v>10</v>
          </cell>
          <cell r="Q23">
            <v>232</v>
          </cell>
        </row>
        <row r="24">
          <cell r="D24">
            <v>6</v>
          </cell>
          <cell r="E24">
            <v>2</v>
          </cell>
          <cell r="F24">
            <v>12</v>
          </cell>
          <cell r="G24">
            <v>9</v>
          </cell>
          <cell r="I24">
            <v>5</v>
          </cell>
          <cell r="J24">
            <v>8</v>
          </cell>
          <cell r="K24">
            <v>7</v>
          </cell>
          <cell r="L24">
            <v>4</v>
          </cell>
          <cell r="M24">
            <v>12</v>
          </cell>
          <cell r="N24">
            <v>16</v>
          </cell>
          <cell r="O24">
            <v>10</v>
          </cell>
          <cell r="Q24">
            <v>91</v>
          </cell>
        </row>
        <row r="25">
          <cell r="E25">
            <v>1</v>
          </cell>
          <cell r="F25">
            <v>1</v>
          </cell>
          <cell r="I25">
            <v>5</v>
          </cell>
          <cell r="J25">
            <v>2</v>
          </cell>
          <cell r="K25">
            <v>13</v>
          </cell>
          <cell r="N25">
            <v>2</v>
          </cell>
          <cell r="Q25">
            <v>24</v>
          </cell>
        </row>
        <row r="26">
          <cell r="D26">
            <v>9</v>
          </cell>
          <cell r="E26">
            <v>4</v>
          </cell>
          <cell r="F26">
            <v>3</v>
          </cell>
          <cell r="J26">
            <v>1</v>
          </cell>
          <cell r="K26">
            <v>10</v>
          </cell>
          <cell r="N26">
            <v>4</v>
          </cell>
          <cell r="Q26">
            <v>31</v>
          </cell>
        </row>
        <row r="27">
          <cell r="F27">
            <v>2</v>
          </cell>
          <cell r="Q27">
            <v>2</v>
          </cell>
        </row>
        <row r="29">
          <cell r="G29">
            <v>270</v>
          </cell>
          <cell r="Q29">
            <v>270</v>
          </cell>
        </row>
        <row r="30">
          <cell r="Q30">
            <v>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QUANTITATIVA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(4)"/>
      <sheetName val="cronograma (3)"/>
      <sheetName val="PRINCIPAL"/>
      <sheetName val="Rede frigorifica"/>
      <sheetName val="ELETRICA "/>
      <sheetName val="#REF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PROJETISTA"/>
      <sheetName val="CRONO FISI FINAN ETA S BRAZ"/>
      <sheetName val="Q.C.I."/>
      <sheetName val="RESUMO"/>
      <sheetName val="CANTEIRO OB(1.0)"/>
      <sheetName val="GALERIA TUB(2.0)"/>
      <sheetName val="CANAL A DECANT (3.0)"/>
      <sheetName val="TB A LAV ASCENCIONAL(4.0)"/>
      <sheetName val="E ELEV LAV SUPERF(05)"/>
      <sheetName val="BARR A LAV SUP(6)"/>
      <sheetName val="Plan1"/>
      <sheetName val="FILTROS(7)"/>
      <sheetName val="CASA QUIM(8)"/>
      <sheetName val="INST ELÉT(9)"/>
      <sheetName val="REFORMA PRÉDIO ETA"/>
      <sheetName val="DECANTADORES MELHO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TABELA RECURSOS"/>
      <sheetName val="CPU BÁSICA"/>
      <sheetName val="CPU BÁSICA 2"/>
      <sheetName val="CPU BÁSICA 1"/>
      <sheetName val="AUX 30 CONCRETO 35 MPa"/>
      <sheetName val="AUX 29 CHAMINÉ PV H = 1,00"/>
      <sheetName val="AUX 28 LASTRO DE SEIXO"/>
      <sheetName val="AUX 27 ESCAVAÇÃO MANUAL"/>
      <sheetName val="AUX 26 CONFECÇÃO SUPORTE "/>
      <sheetName val="AUX 25 CONFECÇÃO PLACA"/>
      <sheetName val="AUX 24 GUIA DE MADEIRA"/>
      <sheetName val="AUX 23 CONF TUBO 60"/>
      <sheetName val="AUX 22 ARGAMASSA 14"/>
      <sheetName val="AUX 21 ARGAMASSA 13"/>
      <sheetName val="AUX 20 AÇO CA 25"/>
      <sheetName val="AUX 19 AÇO CA 50"/>
      <sheetName val="AUX 18 AÇO CA 60"/>
      <sheetName val="AUX 17 CONCRETO CICLÓPICO 12"/>
      <sheetName val="AUX 16 CONCRETO 18 MPa TUBOS"/>
      <sheetName val="AUX 15 CONCRETO 25 MPa"/>
      <sheetName val="AUX 14 CONCRETO 20 MPa"/>
      <sheetName val="AUX 13 CONCRETO 15 MPa"/>
      <sheetName val="AUX 12 CONC 12 MPa"/>
      <sheetName val="AUX 11 CONCRETO 10 MPa"/>
      <sheetName val="AUX 10 FORMA COMP PLASTIIFCA"/>
      <sheetName val="AUX 09 FORMA COMUM"/>
      <sheetName val="AUX 08 USINAGEM CBUQ"/>
      <sheetName val="AUX 07 ESCAV CARGA JAZIDA"/>
      <sheetName val="AUX 06 EXPURGO JAZIDA"/>
      <sheetName val="AUX 05 LIMPEZA JAZIDA"/>
      <sheetName val="AUX 04 ALVENARIA DE TIJOLO"/>
      <sheetName val="AUX 03 FORNEC AÇO CA 60"/>
      <sheetName val="AUX 02 FORNEC AÇO CA 50"/>
      <sheetName val="AUX 01 FORNEC AÇO CA 25"/>
      <sheetName val="8.13 ARBUSTOS"/>
      <sheetName val="8.12 FORN IMPL PLACA SINAL"/>
      <sheetName val="8.11 PINTURA DE FAIXA"/>
      <sheetName val="8.10 FORNEC CAP-20"/>
      <sheetName val="8.9 FORNEC RR-2C"/>
      <sheetName val="8.8 FORNEC CM-30"/>
      <sheetName val="8.7TRANSPORTE MATERIAL JAZIDA"/>
      <sheetName val="8.6 CBUQ CAPA ROLAMENTO"/>
      <sheetName val="8.5 PINTURA LIGAÇÃO"/>
      <sheetName val="8.4 IMPRIMAÇÃO"/>
      <sheetName val="8.3 BASE"/>
      <sheetName val="8.2 SUBASE"/>
      <sheetName val="8.1 REGULARIZAÇÃO"/>
      <sheetName val="7.2 Instal eletrica"/>
      <sheetName val="6.5.4 Poste tubo galv.com lumin"/>
      <sheetName val="6.5.3 GUARDA RODAS"/>
      <sheetName val="6.5.2 GUARDA CORPO"/>
      <sheetName val="6.5.1 LAJE TRANSIÇÃO"/>
      <sheetName val="6.4.2.1 CIMBRAMNETO"/>
      <sheetName val="6.2.3 CONCRETO fck = 25,0 MPa"/>
      <sheetName val="6.1.2 PONTE SERVIÇO"/>
      <sheetName val="6.1.1 ESTACA PRE MOLD 30x30"/>
      <sheetName val="5.14 MANTA GEOTEXTIL (2)"/>
      <sheetName val="5.13 CAMADA DE AREIA"/>
      <sheetName val="5.12 CAMADA DE SEIXO"/>
      <sheetName val="5.11 GUARDA CORPO METALICO"/>
      <sheetName val="5.10 PASSEIO DE TIJOLO CERÂMICO"/>
      <sheetName val="5.9 CAMADA ENCH PASSEIO"/>
      <sheetName val="5.8 BANCO ARGAMASSA ARMADA"/>
      <sheetName val="5.7 GRAMA EM PLACA"/>
      <sheetName val="5.6 TERRA VEGETAL"/>
      <sheetName val="5.5 ESCOR DESCONTIUO VALA"/>
      <sheetName val="5.4 BOCA DE LOBO "/>
      <sheetName val="5.3 CX PASSAGEM TUBO 60"/>
      <sheetName val="5.2 MEIO FIO C SARJETA"/>
      <sheetName val="5.1 TUBULAÇÃO D=0,60 M"/>
      <sheetName val="4.2.6 JUNTA DILAT FUNGENBAND"/>
      <sheetName val="4.2.5 CONCRETO fck = 20,0 MPa"/>
      <sheetName val="4.2.4 AÇO CA 50"/>
      <sheetName val="4.2.3 FORMA"/>
      <sheetName val="4.2.2 LASTRO CONC MAGRO 10 MPa"/>
      <sheetName val="4.2.1 ESCAV MANUAL"/>
      <sheetName val="4.1.7 REATERRO MANUAL DE VALA"/>
      <sheetName val="4.1.6 MANTA GEOTEXTIL"/>
      <sheetName val="4.1.5 ESCAV MEC VALA"/>
      <sheetName val="4.1.4 PLACA PRE MOLDADA (2)"/>
      <sheetName val="4.1.3 PLACA PRE MOLDADA"/>
      <sheetName val="4.1.2 ESTACA PRE MOLDADA 20x20"/>
      <sheetName val="4.1.1 ESTACA PRE MOLDADA 25x25"/>
      <sheetName val="3.8 ESGOTAMENTO COM BOMBA"/>
      <sheetName val="3.7.3 COMPACTAÇÃO 100%"/>
      <sheetName val="3.6 MOMENTO TRANSP MAT 1a "/>
      <sheetName val="3.5 ESCAV MAT 1A CATEGORIA"/>
      <sheetName val="3.4 MOMENTO TRANSPORTE MAT AGUA"/>
      <sheetName val="3.3 ESCAV MAT COM AGUA"/>
      <sheetName val="3.2 EXEC ENSECADEIRA"/>
      <sheetName val="3.1 DESMATAMENTO MANUAL"/>
      <sheetName val="2.5  TRANSPORTE MAT REMOÇÃO"/>
      <sheetName val="2.4 REMOÇÃO DE ENTULHO"/>
      <sheetName val="2.3 DEMOL REM CONC ARMADO"/>
      <sheetName val="2.2 DEM REM ESTRUTURA MADEIRA"/>
      <sheetName val="2.1 REMANEJ FAMÍLIA"/>
      <sheetName val="1.5 Projeto executivo"/>
      <sheetName val="1.4 PLACA SINALIZAÇÃO"/>
      <sheetName val="1.3 LOC TOPOGRÁFICA"/>
      <sheetName val="1.2 Instal canteiro obras"/>
      <sheetName val=" 1.1 Mobilização e desmob "/>
      <sheetName val="Plan1"/>
    </sheetNames>
    <sheetDataSet>
      <sheetData sheetId="0"/>
      <sheetData sheetId="1">
        <row r="1">
          <cell r="G1" t="str">
            <v>BDI</v>
          </cell>
        </row>
        <row r="2">
          <cell r="C2" t="str">
            <v>Custo Unitário da Mão-de-obra</v>
          </cell>
          <cell r="G2">
            <v>0.23899999999999999</v>
          </cell>
        </row>
        <row r="3">
          <cell r="A3" t="str">
            <v>Item</v>
          </cell>
          <cell r="B3" t="str">
            <v>Código</v>
          </cell>
          <cell r="C3" t="str">
            <v>Denominação</v>
          </cell>
          <cell r="D3" t="str">
            <v>Valor mensal</v>
          </cell>
          <cell r="E3" t="str">
            <v>Encargos</v>
          </cell>
          <cell r="F3" t="str">
            <v>Custo Unitário</v>
          </cell>
          <cell r="G3" t="str">
            <v>Encargos sociais</v>
          </cell>
        </row>
        <row r="4">
          <cell r="A4">
            <v>1</v>
          </cell>
          <cell r="C4" t="str">
            <v>Salário Minimo</v>
          </cell>
          <cell r="D4">
            <v>300</v>
          </cell>
          <cell r="E4">
            <v>378.9</v>
          </cell>
          <cell r="F4">
            <v>3.0859000000000001</v>
          </cell>
          <cell r="G4">
            <v>1.2629999999999999</v>
          </cell>
        </row>
        <row r="5">
          <cell r="A5">
            <v>2</v>
          </cell>
          <cell r="B5" t="str">
            <v>T301</v>
          </cell>
          <cell r="C5" t="str">
            <v>MOTORISTA VEÍCULO LEVE</v>
          </cell>
          <cell r="D5">
            <v>870</v>
          </cell>
          <cell r="E5">
            <v>1098.81</v>
          </cell>
          <cell r="F5">
            <v>8.9490999999999996</v>
          </cell>
        </row>
        <row r="6">
          <cell r="A6">
            <v>3</v>
          </cell>
          <cell r="B6">
            <v>7302</v>
          </cell>
          <cell r="C6" t="str">
            <v>MOTORISTA DE CAMINHÃO</v>
          </cell>
          <cell r="D6">
            <v>960</v>
          </cell>
          <cell r="E6">
            <v>1212.48</v>
          </cell>
          <cell r="F6">
            <v>9.8749000000000002</v>
          </cell>
          <cell r="G6" t="str">
            <v>GRUPO 1</v>
          </cell>
        </row>
        <row r="7">
          <cell r="A7">
            <v>4</v>
          </cell>
          <cell r="B7" t="str">
            <v>T303</v>
          </cell>
          <cell r="C7" t="str">
            <v>MOTORISTA DE VEÍCULO ESPECIAL</v>
          </cell>
          <cell r="D7">
            <v>1020</v>
          </cell>
          <cell r="E7">
            <v>1288.26</v>
          </cell>
          <cell r="F7">
            <v>10.492100000000001</v>
          </cell>
          <cell r="G7" t="str">
            <v>GRUPO 2</v>
          </cell>
        </row>
        <row r="8">
          <cell r="A8">
            <v>5</v>
          </cell>
          <cell r="B8" t="str">
            <v>T311</v>
          </cell>
          <cell r="C8" t="str">
            <v>OPERADOR DE EQUIPAMENTO LEVE 1</v>
          </cell>
          <cell r="D8">
            <v>720</v>
          </cell>
          <cell r="E8">
            <v>909.36</v>
          </cell>
          <cell r="F8">
            <v>7.4062000000000001</v>
          </cell>
          <cell r="G8" t="str">
            <v>GRUPO 3</v>
          </cell>
        </row>
        <row r="9">
          <cell r="A9">
            <v>6</v>
          </cell>
          <cell r="B9" t="str">
            <v>T312</v>
          </cell>
          <cell r="C9" t="str">
            <v>OPERADOR DE EQUIPAMENTO LEVE 2</v>
          </cell>
          <cell r="D9">
            <v>810</v>
          </cell>
          <cell r="E9">
            <v>1023.03</v>
          </cell>
          <cell r="F9">
            <v>8.3320000000000007</v>
          </cell>
        </row>
        <row r="10">
          <cell r="A10">
            <v>7</v>
          </cell>
          <cell r="B10" t="str">
            <v>T313</v>
          </cell>
          <cell r="C10" t="str">
            <v>OPERADOR DE EQUIP. PESADO</v>
          </cell>
          <cell r="D10">
            <v>1050</v>
          </cell>
          <cell r="E10">
            <v>1326.15</v>
          </cell>
          <cell r="F10">
            <v>10.800700000000001</v>
          </cell>
        </row>
        <row r="11">
          <cell r="A11">
            <v>8</v>
          </cell>
          <cell r="B11" t="str">
            <v>T314</v>
          </cell>
          <cell r="C11" t="str">
            <v>OPERADOR DE EQUIP. ESPECIAL</v>
          </cell>
          <cell r="D11">
            <v>1110</v>
          </cell>
          <cell r="E11">
            <v>1401.93</v>
          </cell>
          <cell r="F11">
            <v>11.417899999999999</v>
          </cell>
        </row>
        <row r="12">
          <cell r="A12">
            <v>9</v>
          </cell>
          <cell r="B12" t="str">
            <v>T401</v>
          </cell>
          <cell r="C12" t="str">
            <v>PRÉ-MARCADOR</v>
          </cell>
          <cell r="D12">
            <v>1110</v>
          </cell>
          <cell r="E12">
            <v>1401.93</v>
          </cell>
          <cell r="F12">
            <v>11.417899999999999</v>
          </cell>
        </row>
        <row r="13">
          <cell r="A13">
            <v>10</v>
          </cell>
          <cell r="C13" t="str">
            <v>ASSISTENTE SOCIAL</v>
          </cell>
          <cell r="D13">
            <v>2100</v>
          </cell>
          <cell r="E13">
            <v>2652.3</v>
          </cell>
          <cell r="F13">
            <v>21.601400000000002</v>
          </cell>
        </row>
        <row r="14">
          <cell r="A14">
            <v>11</v>
          </cell>
          <cell r="B14" t="str">
            <v>T501</v>
          </cell>
          <cell r="C14" t="str">
            <v xml:space="preserve">ENCARREGADO DE TURMA </v>
          </cell>
          <cell r="D14">
            <v>1110</v>
          </cell>
          <cell r="E14">
            <v>1401.93</v>
          </cell>
          <cell r="F14">
            <v>11.417899999999999</v>
          </cell>
        </row>
        <row r="15">
          <cell r="A15">
            <v>12</v>
          </cell>
          <cell r="B15" t="str">
            <v>T511</v>
          </cell>
          <cell r="C15" t="str">
            <v>ENCARREGADO DE PAVIMENTAÇÃO</v>
          </cell>
          <cell r="D15">
            <v>2100</v>
          </cell>
          <cell r="E15">
            <v>2652.3</v>
          </cell>
          <cell r="F15">
            <v>21.601400000000002</v>
          </cell>
        </row>
        <row r="16">
          <cell r="A16">
            <v>13</v>
          </cell>
          <cell r="B16" t="str">
            <v>T512</v>
          </cell>
          <cell r="C16" t="str">
            <v>ENCARREGADO DE BRITAGEM</v>
          </cell>
          <cell r="D16">
            <v>2100</v>
          </cell>
          <cell r="E16">
            <v>2652.3</v>
          </cell>
          <cell r="F16">
            <v>21.601400000000002</v>
          </cell>
        </row>
        <row r="17">
          <cell r="A17">
            <v>14</v>
          </cell>
          <cell r="C17" t="str">
            <v>TOPOGRAFO</v>
          </cell>
          <cell r="D17">
            <v>1230</v>
          </cell>
          <cell r="E17">
            <v>1553.49</v>
          </cell>
          <cell r="F17">
            <v>12.652200000000001</v>
          </cell>
        </row>
        <row r="18">
          <cell r="A18">
            <v>15</v>
          </cell>
          <cell r="B18" t="str">
            <v>T602</v>
          </cell>
          <cell r="C18" t="str">
            <v>MONTADOR</v>
          </cell>
          <cell r="D18">
            <v>780</v>
          </cell>
          <cell r="E18">
            <v>985.14</v>
          </cell>
          <cell r="F18">
            <v>8.0234000000000005</v>
          </cell>
        </row>
        <row r="19">
          <cell r="A19">
            <v>16</v>
          </cell>
          <cell r="B19" t="str">
            <v>T603</v>
          </cell>
          <cell r="C19" t="str">
            <v>CARPINTEIRO</v>
          </cell>
          <cell r="D19">
            <v>780</v>
          </cell>
          <cell r="E19">
            <v>985.14</v>
          </cell>
          <cell r="F19">
            <v>8.0234000000000005</v>
          </cell>
        </row>
        <row r="20">
          <cell r="A20">
            <v>17</v>
          </cell>
          <cell r="B20" t="str">
            <v>T604</v>
          </cell>
          <cell r="C20" t="str">
            <v>PEDREIRO</v>
          </cell>
          <cell r="D20">
            <v>780</v>
          </cell>
          <cell r="E20">
            <v>985.14</v>
          </cell>
          <cell r="F20">
            <v>8.0234000000000005</v>
          </cell>
        </row>
        <row r="21">
          <cell r="A21">
            <v>18</v>
          </cell>
          <cell r="B21" t="str">
            <v>T605</v>
          </cell>
          <cell r="C21" t="str">
            <v>ARMADOR</v>
          </cell>
          <cell r="D21">
            <v>780</v>
          </cell>
          <cell r="E21">
            <v>985.14</v>
          </cell>
          <cell r="F21">
            <v>8.0234000000000005</v>
          </cell>
        </row>
        <row r="22">
          <cell r="A22">
            <v>19</v>
          </cell>
          <cell r="B22" t="str">
            <v>T606</v>
          </cell>
          <cell r="C22" t="str">
            <v>FERREIRO</v>
          </cell>
          <cell r="D22">
            <v>780</v>
          </cell>
          <cell r="E22">
            <v>985.14</v>
          </cell>
          <cell r="F22">
            <v>8.0234000000000005</v>
          </cell>
        </row>
        <row r="23">
          <cell r="A23">
            <v>20</v>
          </cell>
          <cell r="B23" t="str">
            <v>T607</v>
          </cell>
          <cell r="C23" t="str">
            <v>PINTOR</v>
          </cell>
          <cell r="D23">
            <v>780</v>
          </cell>
          <cell r="E23">
            <v>985.14</v>
          </cell>
          <cell r="F23">
            <v>8.0234000000000005</v>
          </cell>
        </row>
        <row r="24">
          <cell r="A24">
            <v>21</v>
          </cell>
          <cell r="B24" t="str">
            <v>T608</v>
          </cell>
          <cell r="C24" t="str">
            <v>SOLDADOR</v>
          </cell>
          <cell r="D24">
            <v>780</v>
          </cell>
          <cell r="E24">
            <v>985.14</v>
          </cell>
          <cell r="F24">
            <v>8.0234000000000005</v>
          </cell>
        </row>
        <row r="25">
          <cell r="A25">
            <v>22</v>
          </cell>
          <cell r="B25" t="str">
            <v>T610</v>
          </cell>
          <cell r="C25" t="str">
            <v>SERRALHEIRO</v>
          </cell>
          <cell r="D25">
            <v>780</v>
          </cell>
          <cell r="E25">
            <v>985.14</v>
          </cell>
          <cell r="F25">
            <v>8.0234000000000005</v>
          </cell>
        </row>
        <row r="26">
          <cell r="A26">
            <v>23</v>
          </cell>
          <cell r="B26" t="str">
            <v>T701</v>
          </cell>
          <cell r="C26" t="str">
            <v>SERVENTE</v>
          </cell>
          <cell r="D26">
            <v>570</v>
          </cell>
          <cell r="E26">
            <v>719.91</v>
          </cell>
          <cell r="F26">
            <v>5.8632</v>
          </cell>
        </row>
        <row r="27">
          <cell r="A27">
            <v>24</v>
          </cell>
          <cell r="B27" t="str">
            <v>T702</v>
          </cell>
          <cell r="C27" t="str">
            <v>AJUDANTE</v>
          </cell>
          <cell r="D27">
            <v>630</v>
          </cell>
          <cell r="E27">
            <v>795.69</v>
          </cell>
          <cell r="F27">
            <v>6.4804000000000004</v>
          </cell>
        </row>
        <row r="28">
          <cell r="A28">
            <v>25</v>
          </cell>
          <cell r="C28" t="str">
            <v>ELETRICISTA</v>
          </cell>
          <cell r="D28">
            <v>780</v>
          </cell>
          <cell r="E28">
            <v>985.14</v>
          </cell>
          <cell r="F28">
            <v>8.0234000000000005</v>
          </cell>
        </row>
        <row r="29">
          <cell r="A29">
            <v>26</v>
          </cell>
          <cell r="C29" t="str">
            <v>ADIC. M.O. - FERRAMENTAS</v>
          </cell>
          <cell r="F29">
            <v>0.15509999999999999</v>
          </cell>
        </row>
        <row r="30">
          <cell r="A30">
            <v>27</v>
          </cell>
          <cell r="C30" t="str">
            <v>ADIC. M.O. - FERRAMENTAS</v>
          </cell>
          <cell r="F30">
            <v>0.2051</v>
          </cell>
        </row>
        <row r="32">
          <cell r="C32" t="str">
            <v>Custo Horário de Equipamentos</v>
          </cell>
        </row>
        <row r="33">
          <cell r="A33" t="str">
            <v>Item</v>
          </cell>
          <cell r="B33" t="str">
            <v>Código</v>
          </cell>
          <cell r="C33" t="str">
            <v>Equipamento</v>
          </cell>
          <cell r="D33" t="str">
            <v>Aquisição</v>
          </cell>
          <cell r="E33" t="str">
            <v>Improdutivo</v>
          </cell>
          <cell r="F33" t="str">
            <v>Operativo</v>
          </cell>
        </row>
        <row r="34">
          <cell r="A34">
            <v>30</v>
          </cell>
          <cell r="B34" t="str">
            <v>E001</v>
          </cell>
          <cell r="C34" t="str">
            <v>TRATOR DE ESTEIRA NH 7D (67 kW)</v>
          </cell>
          <cell r="E34">
            <v>10.800700000000001</v>
          </cell>
          <cell r="F34">
            <v>105.14709999999999</v>
          </cell>
        </row>
        <row r="35">
          <cell r="A35">
            <v>31</v>
          </cell>
          <cell r="B35" t="str">
            <v>E002</v>
          </cell>
          <cell r="C35" t="str">
            <v>TRATOR DE ESTEIRA CAT D6M (106 KW)</v>
          </cell>
          <cell r="E35">
            <v>10.800700000000001</v>
          </cell>
          <cell r="F35">
            <v>183.96770000000001</v>
          </cell>
        </row>
        <row r="36">
          <cell r="A36">
            <v>32</v>
          </cell>
          <cell r="B36" t="str">
            <v>E003</v>
          </cell>
          <cell r="C36" t="str">
            <v>TRATOR DE ESTEIRA CAT D8R (228 kW)</v>
          </cell>
          <cell r="E36">
            <v>10.800700000000001</v>
          </cell>
          <cell r="F36">
            <v>355.20600000000002</v>
          </cell>
        </row>
        <row r="37">
          <cell r="A37">
            <v>33</v>
          </cell>
          <cell r="B37" t="str">
            <v>E006</v>
          </cell>
          <cell r="C37" t="str">
            <v>MOTONIVELADORA CAT 120H (100 kW)</v>
          </cell>
          <cell r="E37">
            <v>11.417899999999999</v>
          </cell>
          <cell r="F37">
            <v>124.56229999999999</v>
          </cell>
        </row>
        <row r="38">
          <cell r="A38">
            <v>34</v>
          </cell>
          <cell r="B38" t="str">
            <v>E007</v>
          </cell>
          <cell r="C38" t="str">
            <v>TRATOR AGRÍCOLA M F-292/4 (77 kW)</v>
          </cell>
          <cell r="E38">
            <v>8.3320000000000007</v>
          </cell>
          <cell r="F38">
            <v>66.749700000000004</v>
          </cell>
        </row>
        <row r="39">
          <cell r="A39">
            <v>35</v>
          </cell>
          <cell r="B39" t="str">
            <v>E009</v>
          </cell>
          <cell r="C39" t="str">
            <v>CARREGAD. PNEUS CAT  924G  1,80 M3 ( 89 kW)</v>
          </cell>
          <cell r="E39">
            <v>10.800700000000001</v>
          </cell>
          <cell r="F39">
            <v>102.96259999999999</v>
          </cell>
        </row>
        <row r="40">
          <cell r="A40">
            <v>36</v>
          </cell>
          <cell r="B40" t="str">
            <v>E010</v>
          </cell>
          <cell r="C40" t="str">
            <v>CARREGAD. PNEUS CAT 950G 2,90 M3 (135 kW)</v>
          </cell>
          <cell r="E40">
            <v>10.800700000000001</v>
          </cell>
          <cell r="F40">
            <v>167.08199999999999</v>
          </cell>
        </row>
        <row r="41">
          <cell r="A41">
            <v>37</v>
          </cell>
          <cell r="B41" t="str">
            <v>E011</v>
          </cell>
          <cell r="C41" t="str">
            <v>RETROESCAVADEIRA MF-86HF (57 kW)</v>
          </cell>
          <cell r="E41">
            <v>10.800700000000001</v>
          </cell>
          <cell r="F41">
            <v>55.758699999999997</v>
          </cell>
        </row>
        <row r="42">
          <cell r="A42">
            <v>38</v>
          </cell>
          <cell r="B42" t="str">
            <v>E013</v>
          </cell>
          <cell r="C42" t="str">
            <v>ROLO COMP PÉ CARNEIRO CA-25-PD  (85 kW)</v>
          </cell>
          <cell r="E42">
            <v>8.3320000000000007</v>
          </cell>
          <cell r="F42">
            <v>112.70350000000001</v>
          </cell>
        </row>
        <row r="43">
          <cell r="A43">
            <v>43</v>
          </cell>
          <cell r="B43" t="str">
            <v>E062</v>
          </cell>
          <cell r="C43" t="str">
            <v>ESCAVADEIRA HIDR. CAT 330CL (182 kW)</v>
          </cell>
          <cell r="E43">
            <v>11.417899999999999</v>
          </cell>
          <cell r="F43">
            <v>257.74020000000002</v>
          </cell>
        </row>
        <row r="44">
          <cell r="A44">
            <v>44</v>
          </cell>
          <cell r="B44" t="str">
            <v>E063</v>
          </cell>
          <cell r="C44" t="str">
            <v>ESCAVADEIRA HIDR. CAT 320CL (102 kW)</v>
          </cell>
          <cell r="E44">
            <v>11.417899999999999</v>
          </cell>
          <cell r="F44">
            <v>157.3682</v>
          </cell>
        </row>
        <row r="45">
          <cell r="A45">
            <v>47</v>
          </cell>
          <cell r="B45" t="str">
            <v>E101</v>
          </cell>
          <cell r="C45" t="str">
            <v>GRADE DE DISCOS GA 24 x 24</v>
          </cell>
          <cell r="E45">
            <v>0</v>
          </cell>
          <cell r="F45">
            <v>2.4575999999999998</v>
          </cell>
        </row>
        <row r="46">
          <cell r="A46">
            <v>48</v>
          </cell>
          <cell r="B46" t="str">
            <v>E102</v>
          </cell>
          <cell r="C46" t="str">
            <v>ROLO COMP TANDEM CC-422C (93 kW)</v>
          </cell>
          <cell r="E46">
            <v>8.3320000000000007</v>
          </cell>
          <cell r="F46">
            <v>132.7011</v>
          </cell>
        </row>
        <row r="47">
          <cell r="A47">
            <v>51</v>
          </cell>
          <cell r="B47" t="str">
            <v>E105</v>
          </cell>
          <cell r="C47" t="str">
            <v>ROLO COMP PNEUS SP 8000  (97 kW)</v>
          </cell>
          <cell r="E47">
            <v>8.3320000000000007</v>
          </cell>
          <cell r="F47">
            <v>111.97880000000001</v>
          </cell>
        </row>
        <row r="48">
          <cell r="A48">
            <v>55</v>
          </cell>
          <cell r="B48" t="str">
            <v>E107</v>
          </cell>
          <cell r="C48" t="str">
            <v>VASSOURA MECÂNICA REBOCÁVEL</v>
          </cell>
          <cell r="E48">
            <v>0</v>
          </cell>
          <cell r="F48">
            <v>4.0309999999999997</v>
          </cell>
        </row>
        <row r="49">
          <cell r="A49">
            <v>56</v>
          </cell>
          <cell r="B49" t="str">
            <v>E110</v>
          </cell>
          <cell r="C49" t="str">
            <v>TANQUE ESTOCAGEM DE ASFALTO 20.000 L</v>
          </cell>
          <cell r="E49">
            <v>0</v>
          </cell>
          <cell r="F49">
            <v>4.1859999999999999</v>
          </cell>
        </row>
        <row r="50">
          <cell r="A50">
            <v>57</v>
          </cell>
          <cell r="B50" t="str">
            <v>E111</v>
          </cell>
          <cell r="C50" t="str">
            <v>EQUIP. DISTR. ASFALTO S/ CAMINHÃO (150 kW)</v>
          </cell>
          <cell r="E50">
            <v>9.8749000000000002</v>
          </cell>
          <cell r="F50">
            <v>98.639300000000006</v>
          </cell>
        </row>
        <row r="51">
          <cell r="A51">
            <v>58</v>
          </cell>
          <cell r="B51" t="str">
            <v>E112</v>
          </cell>
          <cell r="C51" t="str">
            <v>AQUECEDOR DE FLUÍDO TÉRMICO</v>
          </cell>
          <cell r="E51">
            <v>0</v>
          </cell>
          <cell r="F51">
            <v>21.924800000000001</v>
          </cell>
        </row>
        <row r="52">
          <cell r="A52">
            <v>74</v>
          </cell>
          <cell r="B52" t="str">
            <v>E139</v>
          </cell>
          <cell r="C52" t="str">
            <v>ROLO COMP VIBRO LISO CA-25D  (86 kW)</v>
          </cell>
          <cell r="E52">
            <v>8.3320000000000007</v>
          </cell>
          <cell r="F52">
            <v>111.0277</v>
          </cell>
        </row>
        <row r="53">
          <cell r="A53">
            <v>75</v>
          </cell>
          <cell r="B53" t="str">
            <v>E147</v>
          </cell>
          <cell r="C53" t="str">
            <v>USINA ASFÁLTO A QUENTE 90/120 T/H (188 kW)</v>
          </cell>
          <cell r="E53">
            <v>11.417899999999999</v>
          </cell>
          <cell r="F53">
            <v>200.3177</v>
          </cell>
        </row>
        <row r="54">
          <cell r="A54">
            <v>76</v>
          </cell>
          <cell r="B54" t="str">
            <v>E149</v>
          </cell>
          <cell r="C54" t="str">
            <v>VIBRO-ACAB. ASFÁLTO VDA-600BM (74 kW)</v>
          </cell>
          <cell r="E54">
            <v>11.417899999999999</v>
          </cell>
          <cell r="F54">
            <v>134.78290000000001</v>
          </cell>
        </row>
        <row r="55">
          <cell r="A55">
            <v>85</v>
          </cell>
          <cell r="B55" t="str">
            <v>E202</v>
          </cell>
          <cell r="C55" t="str">
            <v>COMPRESSOR DE AR 400 PCM (89 kW)</v>
          </cell>
          <cell r="E55">
            <v>8.3320000000000007</v>
          </cell>
          <cell r="F55">
            <v>63.345700000000001</v>
          </cell>
        </row>
        <row r="56">
          <cell r="A56">
            <v>86</v>
          </cell>
          <cell r="B56" t="str">
            <v>E208</v>
          </cell>
          <cell r="C56" t="str">
            <v>COMPRESSOR DE AR 200 PCM (58 kW)</v>
          </cell>
          <cell r="E56">
            <v>8.3320000000000007</v>
          </cell>
          <cell r="F56">
            <v>47.635599999999997</v>
          </cell>
        </row>
        <row r="57">
          <cell r="A57">
            <v>92</v>
          </cell>
          <cell r="B57" t="str">
            <v>E211</v>
          </cell>
          <cell r="C57" t="str">
            <v>MAQUINA P/ PINTURA (2 kW)</v>
          </cell>
          <cell r="E57">
            <v>0</v>
          </cell>
          <cell r="F57">
            <v>0.9577</v>
          </cell>
        </row>
        <row r="58">
          <cell r="A58">
            <v>93</v>
          </cell>
          <cell r="B58" t="str">
            <v>E210</v>
          </cell>
          <cell r="C58" t="str">
            <v>MARTELETE - ROMPEDOR 33 kg</v>
          </cell>
          <cell r="E58">
            <v>7.4062000000000001</v>
          </cell>
          <cell r="F58">
            <v>9.7596000000000007</v>
          </cell>
        </row>
        <row r="59">
          <cell r="A59">
            <v>94</v>
          </cell>
          <cell r="B59" t="str">
            <v>E302</v>
          </cell>
          <cell r="C59" t="str">
            <v>BETONEIRA - 320 L (4 kW)</v>
          </cell>
          <cell r="E59">
            <v>8.3320000000000007</v>
          </cell>
          <cell r="F59">
            <v>9.9809000000000001</v>
          </cell>
        </row>
        <row r="60">
          <cell r="A60">
            <v>98</v>
          </cell>
          <cell r="B60" t="str">
            <v>E303</v>
          </cell>
          <cell r="C60" t="str">
            <v>BETONEIRA - 750 L (9 kW)</v>
          </cell>
          <cell r="E60">
            <v>8.3320000000000007</v>
          </cell>
          <cell r="F60">
            <v>12.4125</v>
          </cell>
        </row>
        <row r="61">
          <cell r="A61">
            <v>99</v>
          </cell>
          <cell r="B61" t="str">
            <v>E304</v>
          </cell>
          <cell r="C61" t="str">
            <v>TRANSP. MANUAL - CARRINHO DE MÃO 80 L</v>
          </cell>
          <cell r="E61">
            <v>0</v>
          </cell>
          <cell r="F61">
            <v>0.13339999999999999</v>
          </cell>
        </row>
        <row r="62">
          <cell r="A62">
            <v>101</v>
          </cell>
          <cell r="B62" t="str">
            <v>E305</v>
          </cell>
          <cell r="C62" t="str">
            <v>TRANSP. MANUAL - GERICA 180 L</v>
          </cell>
          <cell r="E62">
            <v>0</v>
          </cell>
          <cell r="F62">
            <v>0.23350000000000001</v>
          </cell>
        </row>
        <row r="63">
          <cell r="A63">
            <v>103</v>
          </cell>
          <cell r="B63" t="str">
            <v>E306</v>
          </cell>
          <cell r="C63" t="str">
            <v>VIBRADOR DE CONC. - DE IMERSÃO (2 kW)</v>
          </cell>
          <cell r="E63">
            <v>7.4062000000000001</v>
          </cell>
          <cell r="F63">
            <v>8.8386999999999993</v>
          </cell>
        </row>
        <row r="64">
          <cell r="A64">
            <v>104</v>
          </cell>
          <cell r="B64" t="str">
            <v>E310</v>
          </cell>
          <cell r="C64" t="str">
            <v>FAB.PRÉ-MOLD CONC TUBOS D=0,60 M (2 kW)</v>
          </cell>
          <cell r="E64">
            <v>0</v>
          </cell>
          <cell r="F64">
            <v>7.3996000000000004</v>
          </cell>
        </row>
        <row r="65">
          <cell r="A65">
            <v>105</v>
          </cell>
          <cell r="B65" t="str">
            <v>E311</v>
          </cell>
          <cell r="C65" t="str">
            <v>FAB PRÉ-MOLD CONC TUBOS D=0,80 M (2 kW)</v>
          </cell>
          <cell r="E65">
            <v>0</v>
          </cell>
          <cell r="F65">
            <v>7.1071999999999997</v>
          </cell>
        </row>
        <row r="66">
          <cell r="A66">
            <v>106</v>
          </cell>
          <cell r="B66" t="str">
            <v>E312</v>
          </cell>
          <cell r="C66" t="str">
            <v>FAB PRÉ-MOLD CONC TUBOS D=1,00 M (2 kW)</v>
          </cell>
          <cell r="E66">
            <v>0</v>
          </cell>
          <cell r="F66">
            <v>7.4747000000000003</v>
          </cell>
        </row>
        <row r="67">
          <cell r="A67">
            <v>107</v>
          </cell>
          <cell r="B67" t="str">
            <v>E313</v>
          </cell>
          <cell r="C67" t="str">
            <v>FAB PRÉ-MOLD CONC TUBOS D=1,20 M (2 kW)</v>
          </cell>
          <cell r="E67">
            <v>0</v>
          </cell>
          <cell r="F67">
            <v>7.8887</v>
          </cell>
        </row>
        <row r="68">
          <cell r="A68">
            <v>108</v>
          </cell>
          <cell r="B68" t="str">
            <v>E314</v>
          </cell>
          <cell r="C68" t="str">
            <v>FAB PRÉ-MOLD CONC TUBOS D=1,50 M (2 kW)</v>
          </cell>
          <cell r="E68">
            <v>0</v>
          </cell>
          <cell r="F68">
            <v>7.8056999999999999</v>
          </cell>
        </row>
        <row r="69">
          <cell r="A69">
            <v>129</v>
          </cell>
          <cell r="B69" t="str">
            <v>E400</v>
          </cell>
          <cell r="C69" t="str">
            <v>CAMINHÃO BASCULANTE - 5 m3 - 8,8 t (155 kW)</v>
          </cell>
          <cell r="E69">
            <v>9.8749000000000002</v>
          </cell>
          <cell r="F69">
            <v>86.413799999999995</v>
          </cell>
        </row>
        <row r="70">
          <cell r="A70">
            <v>130</v>
          </cell>
          <cell r="B70" t="str">
            <v>E402</v>
          </cell>
          <cell r="C70" t="str">
            <v>CAMINHÃO CARROCERIA - 15t (170 kW)</v>
          </cell>
          <cell r="E70">
            <v>9.8749000000000002</v>
          </cell>
          <cell r="F70">
            <v>108.3706</v>
          </cell>
        </row>
        <row r="71">
          <cell r="A71">
            <v>131</v>
          </cell>
          <cell r="B71" t="str">
            <v>E403</v>
          </cell>
          <cell r="C71" t="str">
            <v>CAMINHÃO BASCULANTE 6 m3  (150 kW)</v>
          </cell>
          <cell r="E71">
            <v>9.8749000000000002</v>
          </cell>
          <cell r="F71">
            <v>97.9148</v>
          </cell>
        </row>
        <row r="72">
          <cell r="A72">
            <v>135</v>
          </cell>
          <cell r="B72" t="str">
            <v>E407</v>
          </cell>
          <cell r="C72" t="str">
            <v>CAMINHÃO TANQUE 10.000 L (170 kW)</v>
          </cell>
          <cell r="E72">
            <v>9.8749000000000002</v>
          </cell>
          <cell r="F72">
            <v>109.7187</v>
          </cell>
        </row>
        <row r="73">
          <cell r="A73">
            <v>136</v>
          </cell>
          <cell r="B73" t="str">
            <v>E408</v>
          </cell>
          <cell r="C73" t="str">
            <v>CAMINHÃO CARROCERIA - 4t (80 kW)</v>
          </cell>
          <cell r="E73">
            <v>9.8749000000000002</v>
          </cell>
          <cell r="F73">
            <v>54.107700000000001</v>
          </cell>
        </row>
        <row r="74">
          <cell r="A74">
            <v>137</v>
          </cell>
          <cell r="B74" t="str">
            <v>E416</v>
          </cell>
          <cell r="C74" t="str">
            <v>VEÍCULO LEVE - PICK UP (4 X 4) (98 kW)</v>
          </cell>
          <cell r="E74">
            <v>8.9490999999999996</v>
          </cell>
          <cell r="F74">
            <v>45.479300000000002</v>
          </cell>
        </row>
        <row r="75">
          <cell r="A75">
            <v>145</v>
          </cell>
          <cell r="B75" t="str">
            <v>E404</v>
          </cell>
          <cell r="C75" t="str">
            <v>CAMINHÃO BASCULANTE 10 m3 - 15 t (170 kW)</v>
          </cell>
          <cell r="E75">
            <v>9.8749000000000002</v>
          </cell>
          <cell r="F75">
            <v>111.63209999999999</v>
          </cell>
        </row>
        <row r="76">
          <cell r="A76">
            <v>146</v>
          </cell>
          <cell r="B76" t="str">
            <v>E432</v>
          </cell>
          <cell r="C76" t="str">
            <v>CAMINHÃO BASCULANTE 20 t (279 kW)</v>
          </cell>
          <cell r="E76">
            <v>9.8749000000000002</v>
          </cell>
          <cell r="F76">
            <v>166.3605</v>
          </cell>
        </row>
        <row r="77">
          <cell r="A77">
            <v>147</v>
          </cell>
          <cell r="B77" t="str">
            <v>E434</v>
          </cell>
          <cell r="C77" t="str">
            <v>CAMINHÃO CARROC C/ GUINDAUTO (150 kW)</v>
          </cell>
          <cell r="E77">
            <v>9.8749000000000002</v>
          </cell>
          <cell r="F77">
            <v>94.581900000000005</v>
          </cell>
        </row>
        <row r="78">
          <cell r="A78">
            <v>148</v>
          </cell>
        </row>
        <row r="79">
          <cell r="A79">
            <v>150</v>
          </cell>
          <cell r="B79" t="str">
            <v>E501</v>
          </cell>
          <cell r="C79" t="str">
            <v>GRUPO GERADOR 36 / 40 KVA (32 kW)</v>
          </cell>
          <cell r="E79">
            <v>8.3320000000000007</v>
          </cell>
          <cell r="F79">
            <v>33.636000000000003</v>
          </cell>
        </row>
        <row r="80">
          <cell r="A80">
            <v>151</v>
          </cell>
          <cell r="B80" t="str">
            <v>E503</v>
          </cell>
          <cell r="C80" t="str">
            <v>GRUPO GERADOR 164 / 180 KVA (144 kW)</v>
          </cell>
          <cell r="E80">
            <v>8.3320000000000007</v>
          </cell>
          <cell r="F80">
            <v>96.774699999999996</v>
          </cell>
        </row>
        <row r="81">
          <cell r="A81">
            <v>156</v>
          </cell>
          <cell r="B81" t="str">
            <v>E509</v>
          </cell>
          <cell r="C81" t="str">
            <v>GRUPO GERADOR 25,0 / 18,0 KVA (20 kW)</v>
          </cell>
          <cell r="E81">
            <v>8.3320000000000007</v>
          </cell>
          <cell r="F81">
            <v>21.651499999999999</v>
          </cell>
        </row>
        <row r="82">
          <cell r="A82">
            <v>162</v>
          </cell>
          <cell r="B82" t="str">
            <v>E903</v>
          </cell>
          <cell r="C82" t="str">
            <v>BATE-ESTACAS GRAV. 3.500/4.000 KG (160 kW)</v>
          </cell>
          <cell r="E82">
            <v>8.3320000000000007</v>
          </cell>
          <cell r="F82">
            <v>99.670699999999997</v>
          </cell>
        </row>
        <row r="83">
          <cell r="A83">
            <v>163</v>
          </cell>
          <cell r="B83" t="str">
            <v>E904</v>
          </cell>
          <cell r="C83" t="str">
            <v>SERRA CIRCULAR 12" (4 kW)</v>
          </cell>
          <cell r="E83">
            <v>0</v>
          </cell>
          <cell r="F83">
            <v>0.1948</v>
          </cell>
        </row>
        <row r="84">
          <cell r="A84">
            <v>165</v>
          </cell>
          <cell r="B84" t="str">
            <v>E906</v>
          </cell>
          <cell r="C84" t="str">
            <v>SOQUETE VIBRATÓRIO (2 kW)</v>
          </cell>
          <cell r="E84">
            <v>7.4062000000000001</v>
          </cell>
          <cell r="F84">
            <v>13.911199999999999</v>
          </cell>
        </row>
        <row r="85">
          <cell r="A85">
            <v>166</v>
          </cell>
          <cell r="B85" t="str">
            <v>E907</v>
          </cell>
          <cell r="C85" t="str">
            <v>CONJUNTO MOTO-BOMBA (11 kW)</v>
          </cell>
          <cell r="E85">
            <v>0</v>
          </cell>
          <cell r="F85">
            <v>13.8764</v>
          </cell>
        </row>
        <row r="86">
          <cell r="A86">
            <v>167</v>
          </cell>
          <cell r="B86" t="str">
            <v>E908</v>
          </cell>
          <cell r="C86" t="str">
            <v>MÁQUINA PINTURA - DERMAC FAIXAS (44 kW)</v>
          </cell>
          <cell r="E86">
            <v>11.417899999999999</v>
          </cell>
          <cell r="F86">
            <v>65.1999</v>
          </cell>
        </row>
        <row r="87">
          <cell r="A87">
            <v>169</v>
          </cell>
          <cell r="B87" t="str">
            <v>E910</v>
          </cell>
        </row>
        <row r="88">
          <cell r="A88">
            <v>170</v>
          </cell>
          <cell r="B88" t="str">
            <v>E917</v>
          </cell>
          <cell r="C88" t="str">
            <v>MÁQUINA UNIVERSAL CORTE (4 kW)</v>
          </cell>
          <cell r="E88">
            <v>7.4062000000000001</v>
          </cell>
          <cell r="F88">
            <v>11.594900000000001</v>
          </cell>
        </row>
        <row r="89">
          <cell r="A89">
            <v>171</v>
          </cell>
          <cell r="B89" t="str">
            <v>E918</v>
          </cell>
          <cell r="C89" t="str">
            <v>PRENSA EXCÊNTRICA (1 kW)</v>
          </cell>
          <cell r="E89">
            <v>0</v>
          </cell>
          <cell r="F89">
            <v>2.4619</v>
          </cell>
        </row>
        <row r="90">
          <cell r="A90">
            <v>172</v>
          </cell>
          <cell r="B90" t="str">
            <v>E919</v>
          </cell>
          <cell r="C90" t="str">
            <v>GUILHOTINA 8 t (3 kW)</v>
          </cell>
          <cell r="E90">
            <v>0</v>
          </cell>
          <cell r="F90">
            <v>4.2878999999999996</v>
          </cell>
        </row>
        <row r="91">
          <cell r="A91">
            <v>173</v>
          </cell>
          <cell r="B91" t="str">
            <v>E924</v>
          </cell>
          <cell r="C91" t="str">
            <v xml:space="preserve">EQUIP. PARA SOLDA </v>
          </cell>
          <cell r="E91">
            <v>0</v>
          </cell>
          <cell r="F91">
            <v>4.9500000000000002E-2</v>
          </cell>
        </row>
        <row r="93">
          <cell r="C93" t="str">
            <v>Custo Unitário de Materiais</v>
          </cell>
        </row>
        <row r="94">
          <cell r="A94" t="str">
            <v>Item</v>
          </cell>
          <cell r="B94" t="str">
            <v>Código</v>
          </cell>
          <cell r="C94" t="str">
            <v>Material</v>
          </cell>
          <cell r="D94" t="str">
            <v>Und</v>
          </cell>
          <cell r="E94" t="str">
            <v>Preço Unitário</v>
          </cell>
        </row>
        <row r="95">
          <cell r="A95">
            <v>212</v>
          </cell>
          <cell r="B95" t="str">
            <v>AM01</v>
          </cell>
          <cell r="C95" t="str">
            <v>AÇO CA 25 D = 4,2 mm</v>
          </cell>
          <cell r="D95" t="str">
            <v>KG</v>
          </cell>
          <cell r="E95">
            <v>4.4275000000000002</v>
          </cell>
        </row>
        <row r="96">
          <cell r="A96">
            <v>213</v>
          </cell>
          <cell r="B96" t="str">
            <v>AM02</v>
          </cell>
          <cell r="C96" t="str">
            <v>AÇO CA 25 D = 6,3 mm</v>
          </cell>
          <cell r="D96" t="str">
            <v>KG</v>
          </cell>
          <cell r="E96">
            <v>3.9904999999999999</v>
          </cell>
        </row>
        <row r="97">
          <cell r="A97">
            <v>215</v>
          </cell>
          <cell r="B97" t="str">
            <v>AM03</v>
          </cell>
          <cell r="C97" t="str">
            <v>AÇO CA 25 D = 10,0 mm</v>
          </cell>
          <cell r="D97" t="str">
            <v>KG</v>
          </cell>
          <cell r="E97">
            <v>3.3119999999999998</v>
          </cell>
        </row>
        <row r="98">
          <cell r="A98">
            <v>216</v>
          </cell>
          <cell r="B98" t="str">
            <v>AM04</v>
          </cell>
          <cell r="C98" t="str">
            <v>AÇO CA 50 D = 6,3 mm</v>
          </cell>
          <cell r="D98" t="str">
            <v>KG</v>
          </cell>
          <cell r="E98">
            <v>4.1859999999999999</v>
          </cell>
        </row>
        <row r="99">
          <cell r="A99">
            <v>217</v>
          </cell>
          <cell r="B99" t="str">
            <v>AM05</v>
          </cell>
          <cell r="C99" t="str">
            <v>AÇO CA 50 D = 10,0 mm</v>
          </cell>
          <cell r="D99" t="str">
            <v>KG</v>
          </cell>
          <cell r="E99">
            <v>3.4729999999999999</v>
          </cell>
        </row>
        <row r="100">
          <cell r="A100">
            <v>218</v>
          </cell>
          <cell r="B100" t="str">
            <v>AM06</v>
          </cell>
          <cell r="C100" t="str">
            <v>AÇO CA 60 D = 4,2 mm</v>
          </cell>
          <cell r="D100" t="str">
            <v>KG</v>
          </cell>
          <cell r="E100">
            <v>3.9904999999999999</v>
          </cell>
        </row>
        <row r="101">
          <cell r="A101">
            <v>219</v>
          </cell>
          <cell r="B101" t="str">
            <v>AM07</v>
          </cell>
          <cell r="C101" t="str">
            <v>AÇO CA 60 D = 5,0 mm</v>
          </cell>
          <cell r="D101" t="str">
            <v>KG</v>
          </cell>
          <cell r="E101">
            <v>3.8755000000000002</v>
          </cell>
        </row>
        <row r="102">
          <cell r="A102">
            <v>220</v>
          </cell>
          <cell r="B102" t="str">
            <v>AM08</v>
          </cell>
          <cell r="C102" t="str">
            <v>AÇO CA 60 D = 6,0 mm</v>
          </cell>
          <cell r="D102" t="str">
            <v>KG</v>
          </cell>
          <cell r="E102">
            <v>3.8755000000000002</v>
          </cell>
        </row>
        <row r="103">
          <cell r="A103">
            <v>235</v>
          </cell>
          <cell r="C103" t="str">
            <v>Casa padrão PMM</v>
          </cell>
          <cell r="D103" t="str">
            <v>gl</v>
          </cell>
          <cell r="E103">
            <v>8395</v>
          </cell>
        </row>
        <row r="104">
          <cell r="A104">
            <v>236</v>
          </cell>
          <cell r="B104" t="str">
            <v>AM35</v>
          </cell>
          <cell r="C104" t="str">
            <v>SEIXO COMERCIAL</v>
          </cell>
          <cell r="D104" t="str">
            <v>M3</v>
          </cell>
          <cell r="E104">
            <v>97.75</v>
          </cell>
        </row>
        <row r="105">
          <cell r="A105">
            <v>237</v>
          </cell>
          <cell r="B105" t="str">
            <v>M003</v>
          </cell>
          <cell r="C105" t="str">
            <v>ÓLEO COMBUSTÍVEL 1A</v>
          </cell>
          <cell r="D105" t="str">
            <v>L</v>
          </cell>
          <cell r="E105">
            <v>1.3524</v>
          </cell>
        </row>
        <row r="106">
          <cell r="A106">
            <v>238</v>
          </cell>
          <cell r="B106" t="str">
            <v>M101</v>
          </cell>
          <cell r="C106" t="str">
            <v>CIMENTO ASFÁLTICO CAP 20</v>
          </cell>
          <cell r="D106" t="str">
            <v>T</v>
          </cell>
          <cell r="E106">
            <v>2025.7135000000001</v>
          </cell>
        </row>
        <row r="107">
          <cell r="A107">
            <v>239</v>
          </cell>
          <cell r="B107" t="str">
            <v>M103</v>
          </cell>
          <cell r="C107" t="str">
            <v>ASFÁLTO DILUÍDO CM-30</v>
          </cell>
          <cell r="D107" t="str">
            <v>T</v>
          </cell>
          <cell r="E107">
            <v>2715.3915000000002</v>
          </cell>
        </row>
        <row r="108">
          <cell r="A108">
            <v>240</v>
          </cell>
          <cell r="B108" t="str">
            <v>M108</v>
          </cell>
          <cell r="C108" t="str">
            <v>EMULSÃO ASFÁLTICA RR-2C</v>
          </cell>
          <cell r="D108" t="str">
            <v>T</v>
          </cell>
          <cell r="E108">
            <v>1970.2260000000001</v>
          </cell>
        </row>
        <row r="109">
          <cell r="A109">
            <v>241</v>
          </cell>
          <cell r="B109" t="str">
            <v>M202</v>
          </cell>
          <cell r="C109" t="str">
            <v>CIMENTO PORTLAND CP-32</v>
          </cell>
          <cell r="D109" t="str">
            <v>KG</v>
          </cell>
          <cell r="E109">
            <v>0.46</v>
          </cell>
        </row>
        <row r="110">
          <cell r="A110">
            <v>242</v>
          </cell>
          <cell r="B110" t="str">
            <v>M319</v>
          </cell>
          <cell r="C110" t="str">
            <v>ARAME RECOZIDO no. 18</v>
          </cell>
          <cell r="D110" t="str">
            <v>KG</v>
          </cell>
          <cell r="E110">
            <v>5.7039999999999997</v>
          </cell>
        </row>
        <row r="111">
          <cell r="A111">
            <v>243</v>
          </cell>
          <cell r="B111" t="str">
            <v>M320</v>
          </cell>
          <cell r="C111" t="str">
            <v>PREGOS DE FERRO 18x30</v>
          </cell>
          <cell r="D111" t="str">
            <v>KG</v>
          </cell>
          <cell r="E111">
            <v>4.83</v>
          </cell>
        </row>
        <row r="112">
          <cell r="A112">
            <v>255</v>
          </cell>
          <cell r="C112" t="str">
            <v>REDE ELÉTRICA - TUBULAÇOES E CABOS</v>
          </cell>
          <cell r="D112" t="str">
            <v>M</v>
          </cell>
          <cell r="E112">
            <v>97.75</v>
          </cell>
        </row>
        <row r="113">
          <cell r="A113">
            <v>256</v>
          </cell>
          <cell r="C113" t="str">
            <v>POSTE TUBO AÇO GALVANIZADO.H =10,0 m C/ LUMINÁRIA</v>
          </cell>
          <cell r="D113" t="str">
            <v>CJ</v>
          </cell>
          <cell r="E113">
            <v>1801.7708</v>
          </cell>
        </row>
        <row r="114">
          <cell r="A114">
            <v>257</v>
          </cell>
          <cell r="B114" t="str">
            <v>M334</v>
          </cell>
          <cell r="C114" t="str">
            <v>PARAF. ZINCADO C/ FENDA 1 1/2" x 3/16"</v>
          </cell>
          <cell r="D114" t="str">
            <v>UN</v>
          </cell>
          <cell r="E114">
            <v>0.13800000000000001</v>
          </cell>
        </row>
        <row r="115">
          <cell r="A115">
            <v>290</v>
          </cell>
          <cell r="B115" t="str">
            <v>M335</v>
          </cell>
          <cell r="C115" t="str">
            <v>PARAF. ZINCADO FRANCÊS 4" x 5/16"</v>
          </cell>
          <cell r="D115" t="str">
            <v>UN</v>
          </cell>
          <cell r="E115">
            <v>0.59799999999999998</v>
          </cell>
        </row>
        <row r="116">
          <cell r="A116">
            <v>291</v>
          </cell>
          <cell r="B116" t="str">
            <v>M340</v>
          </cell>
          <cell r="C116" t="str">
            <v>TAMPÃO DE FERRO FUNDIDO</v>
          </cell>
          <cell r="D116" t="str">
            <v>UN</v>
          </cell>
          <cell r="E116">
            <v>375.70499999999998</v>
          </cell>
        </row>
        <row r="117">
          <cell r="A117">
            <v>294</v>
          </cell>
          <cell r="B117" t="str">
            <v>M343</v>
          </cell>
          <cell r="C117" t="str">
            <v>DEFENSA METÁLICA SEMI-MALEÁVEL SIMPLES</v>
          </cell>
          <cell r="D117" t="str">
            <v>MOD</v>
          </cell>
          <cell r="E117">
            <v>822.89400000000001</v>
          </cell>
        </row>
        <row r="118">
          <cell r="A118">
            <v>295</v>
          </cell>
          <cell r="C118" t="str">
            <v>CHAPA DE AÇO FINA</v>
          </cell>
          <cell r="D118" t="str">
            <v>M2</v>
          </cell>
          <cell r="E118">
            <v>52.9</v>
          </cell>
        </row>
        <row r="119">
          <cell r="A119">
            <v>300</v>
          </cell>
          <cell r="B119" t="str">
            <v>M398</v>
          </cell>
          <cell r="C119" t="str">
            <v xml:space="preserve">CHAPA DE AÇO </v>
          </cell>
          <cell r="D119" t="str">
            <v>KG</v>
          </cell>
          <cell r="E119">
            <v>4.83</v>
          </cell>
        </row>
        <row r="120">
          <cell r="A120">
            <v>303</v>
          </cell>
          <cell r="B120" t="str">
            <v>M346</v>
          </cell>
          <cell r="C120" t="str">
            <v>CHAPA DE AÇO no. 16 (TRATADA)</v>
          </cell>
          <cell r="D120" t="str">
            <v>M2</v>
          </cell>
          <cell r="E120">
            <v>112.7</v>
          </cell>
        </row>
        <row r="121">
          <cell r="A121">
            <v>304</v>
          </cell>
          <cell r="B121" t="str">
            <v>M401</v>
          </cell>
          <cell r="C121" t="str">
            <v>PONTALETES D=15 cm (TRONCO P/ ESC.)</v>
          </cell>
          <cell r="D121" t="str">
            <v>M</v>
          </cell>
          <cell r="E121">
            <v>1.6214999999999999</v>
          </cell>
        </row>
        <row r="122">
          <cell r="A122">
            <v>305</v>
          </cell>
          <cell r="B122" t="str">
            <v>M402</v>
          </cell>
          <cell r="C122" t="str">
            <v>PONTALETES D=20 cm (TRONCO P/ ESC.)</v>
          </cell>
          <cell r="D122" t="str">
            <v>M</v>
          </cell>
          <cell r="E122">
            <v>1.6214999999999999</v>
          </cell>
        </row>
        <row r="123">
          <cell r="A123">
            <v>306</v>
          </cell>
          <cell r="B123" t="str">
            <v>M409</v>
          </cell>
          <cell r="C123" t="str">
            <v>PRANCHÃO DE 1a 5,0 cm x 30,0 cm</v>
          </cell>
          <cell r="D123" t="str">
            <v>M</v>
          </cell>
          <cell r="E123">
            <v>17.25</v>
          </cell>
        </row>
        <row r="124">
          <cell r="A124">
            <v>308</v>
          </cell>
          <cell r="B124" t="str">
            <v>M410</v>
          </cell>
          <cell r="C124" t="str">
            <v>COMPENSADO RESINADO DE 17 mm</v>
          </cell>
          <cell r="D124" t="str">
            <v>M2</v>
          </cell>
          <cell r="E124">
            <v>17.107399999999998</v>
          </cell>
        </row>
        <row r="125">
          <cell r="A125">
            <v>309</v>
          </cell>
          <cell r="B125" t="str">
            <v>M406</v>
          </cell>
          <cell r="C125" t="str">
            <v>CAIBROS DE 7,5 cm x 7,5 cm</v>
          </cell>
          <cell r="D125" t="str">
            <v>M</v>
          </cell>
          <cell r="E125">
            <v>2.4609999999999999</v>
          </cell>
        </row>
        <row r="126">
          <cell r="A126">
            <v>310</v>
          </cell>
          <cell r="B126" t="str">
            <v>M407</v>
          </cell>
          <cell r="C126" t="str">
            <v>TÁBUA DE 1a 2,5 cm x 15,0 cm</v>
          </cell>
          <cell r="D126" t="str">
            <v>M</v>
          </cell>
          <cell r="E126">
            <v>2.7945000000000002</v>
          </cell>
        </row>
        <row r="127">
          <cell r="A127">
            <v>311</v>
          </cell>
          <cell r="B127" t="str">
            <v>M408</v>
          </cell>
          <cell r="C127" t="str">
            <v>TÁBUA DE 5a 2,5 cm x 30,0 cm</v>
          </cell>
          <cell r="D127" t="str">
            <v>M</v>
          </cell>
          <cell r="E127">
            <v>5.29</v>
          </cell>
        </row>
        <row r="128">
          <cell r="A128">
            <v>312</v>
          </cell>
          <cell r="B128" t="str">
            <v>M411</v>
          </cell>
          <cell r="C128" t="str">
            <v>COMPENSADO PLASTIFICADO DE 17 mm</v>
          </cell>
          <cell r="D128" t="str">
            <v>M2</v>
          </cell>
          <cell r="E128">
            <v>34.422600000000003</v>
          </cell>
        </row>
        <row r="129">
          <cell r="A129">
            <v>313</v>
          </cell>
          <cell r="B129" t="str">
            <v>M412</v>
          </cell>
          <cell r="C129" t="str">
            <v>GASTALHO 10 x 2,0 cm</v>
          </cell>
          <cell r="D129" t="str">
            <v>M</v>
          </cell>
          <cell r="E129">
            <v>1.38</v>
          </cell>
        </row>
        <row r="130">
          <cell r="A130">
            <v>314</v>
          </cell>
          <cell r="B130" t="str">
            <v>M413</v>
          </cell>
          <cell r="C130" t="str">
            <v>GASTALHO 7,5 x 2,5 cm</v>
          </cell>
          <cell r="D130" t="str">
            <v>M</v>
          </cell>
          <cell r="E130">
            <v>1.38</v>
          </cell>
        </row>
        <row r="131">
          <cell r="A131">
            <v>315</v>
          </cell>
          <cell r="B131" t="str">
            <v>M415</v>
          </cell>
          <cell r="C131" t="str">
            <v>TÁBUA 2,5 x 22,5 cm</v>
          </cell>
          <cell r="D131" t="str">
            <v>M</v>
          </cell>
          <cell r="E131">
            <v>4.2089999999999996</v>
          </cell>
        </row>
        <row r="132">
          <cell r="A132">
            <v>316</v>
          </cell>
          <cell r="B132" t="str">
            <v>M414</v>
          </cell>
          <cell r="C132" t="str">
            <v>PRANCHÃO 7,5 x 30,0 cm</v>
          </cell>
          <cell r="D132" t="str">
            <v>M</v>
          </cell>
          <cell r="E132">
            <v>34.5</v>
          </cell>
        </row>
        <row r="133">
          <cell r="A133">
            <v>325</v>
          </cell>
          <cell r="B133" t="str">
            <v>M601</v>
          </cell>
          <cell r="C133" t="str">
            <v>TINTA REFLETIVA ACRÍLICA P/ 2 ANOS</v>
          </cell>
          <cell r="D133" t="str">
            <v>L</v>
          </cell>
          <cell r="E133">
            <v>15.4643</v>
          </cell>
        </row>
        <row r="134">
          <cell r="A134">
            <v>326</v>
          </cell>
          <cell r="B134" t="str">
            <v>M602</v>
          </cell>
          <cell r="C134" t="str">
            <v>ADUBO NPK (4.14.8)</v>
          </cell>
          <cell r="D134" t="str">
            <v>KG</v>
          </cell>
          <cell r="E134">
            <v>0.89700000000000002</v>
          </cell>
        </row>
        <row r="135">
          <cell r="A135">
            <v>327</v>
          </cell>
          <cell r="B135" t="str">
            <v>M603</v>
          </cell>
          <cell r="C135" t="str">
            <v>INSETICIDA</v>
          </cell>
          <cell r="D135" t="str">
            <v>L</v>
          </cell>
          <cell r="E135">
            <v>26.45</v>
          </cell>
        </row>
        <row r="136">
          <cell r="A136">
            <v>328</v>
          </cell>
          <cell r="B136" t="str">
            <v>M604</v>
          </cell>
          <cell r="C136" t="str">
            <v>ADITIVO PLASTIMENT BV-40</v>
          </cell>
          <cell r="D136" t="str">
            <v>KG</v>
          </cell>
          <cell r="E136">
            <v>2.9580000000000002</v>
          </cell>
        </row>
        <row r="137">
          <cell r="A137">
            <v>330</v>
          </cell>
          <cell r="B137" t="str">
            <v>M609</v>
          </cell>
          <cell r="C137" t="str">
            <v>TINTA ESMALTE SINTÉTICO SEMI-FOSCO</v>
          </cell>
          <cell r="D137" t="str">
            <v>L</v>
          </cell>
          <cell r="E137">
            <v>13.409000000000001</v>
          </cell>
        </row>
        <row r="138">
          <cell r="A138">
            <v>331</v>
          </cell>
          <cell r="B138" t="str">
            <v>M611</v>
          </cell>
          <cell r="C138" t="str">
            <v>REDUTOR TIPO 2002 PRIM. QUALIDADE</v>
          </cell>
          <cell r="D138" t="str">
            <v>L</v>
          </cell>
          <cell r="E138">
            <v>8.2225000000000001</v>
          </cell>
        </row>
        <row r="139">
          <cell r="A139">
            <v>332</v>
          </cell>
          <cell r="B139" t="str">
            <v>M615</v>
          </cell>
          <cell r="C139" t="str">
            <v>MICROESFERAS PRE-MIX</v>
          </cell>
          <cell r="D139" t="str">
            <v>KG</v>
          </cell>
          <cell r="E139">
            <v>4.3470000000000004</v>
          </cell>
        </row>
        <row r="140">
          <cell r="A140">
            <v>333</v>
          </cell>
          <cell r="B140" t="str">
            <v>M616</v>
          </cell>
          <cell r="C140" t="str">
            <v>MICROESFERAS DROP-ON</v>
          </cell>
          <cell r="D140" t="str">
            <v>KG</v>
          </cell>
          <cell r="E140">
            <v>4.3470000000000004</v>
          </cell>
        </row>
        <row r="141">
          <cell r="A141">
            <v>344</v>
          </cell>
          <cell r="B141" t="str">
            <v>M621</v>
          </cell>
          <cell r="C141" t="str">
            <v>DESMOLDANTE</v>
          </cell>
          <cell r="D141" t="str">
            <v>KG</v>
          </cell>
          <cell r="E141">
            <v>3.6254</v>
          </cell>
        </row>
        <row r="142">
          <cell r="A142">
            <v>345</v>
          </cell>
          <cell r="B142" t="str">
            <v>M622</v>
          </cell>
          <cell r="C142" t="str">
            <v>Interplast N</v>
          </cell>
          <cell r="D142" t="str">
            <v>kg</v>
          </cell>
          <cell r="E142">
            <v>5.2554999999999996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-VIG_FUND-AGO2000"/>
    </sheetNames>
    <sheetDataSet>
      <sheetData sheetId="0">
        <row r="13">
          <cell r="B13">
            <v>1</v>
          </cell>
          <cell r="C13">
            <v>0.15</v>
          </cell>
          <cell r="D13">
            <v>0.2</v>
          </cell>
          <cell r="E13">
            <v>0.5</v>
          </cell>
          <cell r="F13">
            <v>0.1</v>
          </cell>
          <cell r="G13">
            <v>2.25</v>
          </cell>
          <cell r="H13">
            <v>0.47249999999999998</v>
          </cell>
          <cell r="I13">
            <v>0.78749999999999998</v>
          </cell>
          <cell r="J13">
            <v>2.8125000000000001E-2</v>
          </cell>
          <cell r="K13">
            <v>2.25</v>
          </cell>
          <cell r="L13">
            <v>0.16874999999999998</v>
          </cell>
        </row>
        <row r="14">
          <cell r="B14">
            <v>1</v>
          </cell>
          <cell r="C14">
            <v>0.2</v>
          </cell>
          <cell r="D14">
            <v>0.2</v>
          </cell>
          <cell r="E14">
            <v>0.5</v>
          </cell>
          <cell r="F14">
            <v>0.1</v>
          </cell>
          <cell r="G14">
            <v>18.257000000000005</v>
          </cell>
          <cell r="H14">
            <v>4.3816800000000011</v>
          </cell>
          <cell r="I14">
            <v>7.3028000000000022</v>
          </cell>
          <cell r="J14">
            <v>0.27385500000000013</v>
          </cell>
          <cell r="K14">
            <v>18.257000000000005</v>
          </cell>
          <cell r="L14">
            <v>1.8257000000000005</v>
          </cell>
        </row>
        <row r="15">
          <cell r="B15">
            <v>1</v>
          </cell>
          <cell r="C15">
            <v>0.25</v>
          </cell>
          <cell r="D15">
            <v>0.2</v>
          </cell>
          <cell r="E15">
            <v>0.6</v>
          </cell>
          <cell r="F15">
            <v>0.1</v>
          </cell>
          <cell r="G15">
            <v>5.1250000000000009</v>
          </cell>
          <cell r="H15">
            <v>1.6143750000000003</v>
          </cell>
          <cell r="I15">
            <v>2.3062500000000004</v>
          </cell>
          <cell r="J15">
            <v>8.9687500000000017E-2</v>
          </cell>
          <cell r="K15">
            <v>6.1500000000000012</v>
          </cell>
          <cell r="L15">
            <v>0.76875000000000016</v>
          </cell>
        </row>
        <row r="16">
          <cell r="B16">
            <v>1</v>
          </cell>
          <cell r="C16">
            <v>0.15</v>
          </cell>
          <cell r="D16">
            <v>0.2</v>
          </cell>
          <cell r="E16">
            <v>0.5</v>
          </cell>
          <cell r="F16">
            <v>0.1</v>
          </cell>
          <cell r="G16">
            <v>9.2299999999999986</v>
          </cell>
          <cell r="H16">
            <v>1.9382999999999997</v>
          </cell>
          <cell r="I16">
            <v>3.2304999999999993</v>
          </cell>
          <cell r="J16">
            <v>0.11537499999999999</v>
          </cell>
          <cell r="K16">
            <v>9.2299999999999986</v>
          </cell>
          <cell r="L16">
            <v>0.69224999999999992</v>
          </cell>
        </row>
        <row r="17">
          <cell r="B17">
            <v>1</v>
          </cell>
          <cell r="C17">
            <v>0.25</v>
          </cell>
          <cell r="D17">
            <v>0.2</v>
          </cell>
          <cell r="E17">
            <v>0.6</v>
          </cell>
          <cell r="F17">
            <v>0.1</v>
          </cell>
          <cell r="G17">
            <v>4.9000000000000004</v>
          </cell>
          <cell r="H17">
            <v>1.5435000000000001</v>
          </cell>
          <cell r="I17">
            <v>2.2050000000000001</v>
          </cell>
          <cell r="J17">
            <v>8.5750000000000007E-2</v>
          </cell>
          <cell r="K17">
            <v>5.88</v>
          </cell>
          <cell r="L17">
            <v>0.73499999999999999</v>
          </cell>
        </row>
        <row r="18">
          <cell r="B18">
            <v>1</v>
          </cell>
          <cell r="C18">
            <v>0.2</v>
          </cell>
          <cell r="D18">
            <v>0.2</v>
          </cell>
          <cell r="E18">
            <v>0.6</v>
          </cell>
          <cell r="F18">
            <v>0.1</v>
          </cell>
          <cell r="G18">
            <v>7.9049999999999994</v>
          </cell>
          <cell r="H18">
            <v>2.2133999999999996</v>
          </cell>
          <cell r="I18">
            <v>3.1619999999999999</v>
          </cell>
          <cell r="J18">
            <v>0.11857500000000001</v>
          </cell>
          <cell r="K18">
            <v>9.4859999999999989</v>
          </cell>
          <cell r="L18">
            <v>0.94859999999999989</v>
          </cell>
        </row>
        <row r="19">
          <cell r="B19">
            <v>1</v>
          </cell>
          <cell r="C19">
            <v>0.4</v>
          </cell>
          <cell r="D19">
            <v>0.2</v>
          </cell>
          <cell r="E19">
            <v>0.6</v>
          </cell>
          <cell r="F19">
            <v>0.1</v>
          </cell>
          <cell r="G19">
            <v>3.5</v>
          </cell>
          <cell r="H19">
            <v>1.4700000000000002</v>
          </cell>
          <cell r="I19">
            <v>2.1000000000000005</v>
          </cell>
          <cell r="J19">
            <v>8.7500000000000008E-2</v>
          </cell>
          <cell r="K19">
            <v>4.2</v>
          </cell>
          <cell r="L19">
            <v>0.84</v>
          </cell>
        </row>
        <row r="20">
          <cell r="B20">
            <v>1</v>
          </cell>
          <cell r="C20">
            <v>0.25</v>
          </cell>
          <cell r="D20">
            <v>0.2</v>
          </cell>
          <cell r="E20">
            <v>0.6</v>
          </cell>
          <cell r="F20">
            <v>0.1</v>
          </cell>
          <cell r="G20">
            <v>7.9249999999999989</v>
          </cell>
          <cell r="H20">
            <v>2.4963749999999996</v>
          </cell>
          <cell r="I20">
            <v>3.5662499999999997</v>
          </cell>
          <cell r="J20">
            <v>0.13868749999999996</v>
          </cell>
          <cell r="K20">
            <v>9.509999999999998</v>
          </cell>
          <cell r="L20">
            <v>1.1887499999999998</v>
          </cell>
        </row>
        <row r="21">
          <cell r="B21">
            <v>1</v>
          </cell>
          <cell r="C21">
            <v>0.2</v>
          </cell>
          <cell r="D21">
            <v>0.2</v>
          </cell>
          <cell r="E21">
            <v>0.5</v>
          </cell>
          <cell r="F21">
            <v>0.1</v>
          </cell>
          <cell r="G21">
            <v>7.3</v>
          </cell>
          <cell r="H21">
            <v>1.752</v>
          </cell>
          <cell r="I21">
            <v>2.92</v>
          </cell>
          <cell r="J21">
            <v>0.10950000000000003</v>
          </cell>
          <cell r="K21">
            <v>7.3</v>
          </cell>
          <cell r="L21">
            <v>0.73</v>
          </cell>
        </row>
        <row r="22">
          <cell r="B22">
            <v>1</v>
          </cell>
          <cell r="C22">
            <v>0.25</v>
          </cell>
          <cell r="D22">
            <v>0.2</v>
          </cell>
          <cell r="E22">
            <v>0.6</v>
          </cell>
          <cell r="F22">
            <v>0.1</v>
          </cell>
          <cell r="G22">
            <v>7.85</v>
          </cell>
          <cell r="H22">
            <v>2.47275</v>
          </cell>
          <cell r="I22">
            <v>3.5324999999999998</v>
          </cell>
          <cell r="J22">
            <v>0.137375</v>
          </cell>
          <cell r="K22">
            <v>9.42</v>
          </cell>
          <cell r="L22">
            <v>1.1775</v>
          </cell>
        </row>
        <row r="23">
          <cell r="B23">
            <v>1</v>
          </cell>
          <cell r="C23">
            <v>0.2</v>
          </cell>
          <cell r="D23">
            <v>0.2</v>
          </cell>
          <cell r="E23">
            <v>0.6</v>
          </cell>
          <cell r="F23">
            <v>0.1</v>
          </cell>
          <cell r="G23">
            <v>7.9249999999999989</v>
          </cell>
          <cell r="H23">
            <v>2.2189999999999994</v>
          </cell>
          <cell r="I23">
            <v>3.17</v>
          </cell>
          <cell r="J23">
            <v>0.11887500000000001</v>
          </cell>
          <cell r="K23">
            <v>9.509999999999998</v>
          </cell>
          <cell r="L23">
            <v>0.95099999999999985</v>
          </cell>
        </row>
        <row r="24">
          <cell r="B24">
            <v>1</v>
          </cell>
          <cell r="C24">
            <v>0.3</v>
          </cell>
          <cell r="D24">
            <v>0.2</v>
          </cell>
          <cell r="E24">
            <v>0.5</v>
          </cell>
          <cell r="F24">
            <v>0.1</v>
          </cell>
          <cell r="G24">
            <v>3.6</v>
          </cell>
          <cell r="H24">
            <v>1.08</v>
          </cell>
          <cell r="I24">
            <v>1.8</v>
          </cell>
          <cell r="J24">
            <v>7.2000000000000008E-2</v>
          </cell>
          <cell r="K24">
            <v>3.6</v>
          </cell>
          <cell r="L24">
            <v>0.54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H26">
            <v>29.741640000000004</v>
          </cell>
          <cell r="I26">
            <v>46.0824</v>
          </cell>
          <cell r="J26">
            <v>1.734005</v>
          </cell>
          <cell r="K26">
            <v>123.48899999999998</v>
          </cell>
          <cell r="L26">
            <v>12.784500000000001</v>
          </cell>
        </row>
        <row r="28">
          <cell r="K28" t="str">
            <v xml:space="preserve"> (C/REL A AREA CONSTR)</v>
          </cell>
        </row>
        <row r="30">
          <cell r="C30">
            <v>29.741640000000004</v>
          </cell>
          <cell r="D30" t="str">
            <v>M3</v>
          </cell>
          <cell r="I30">
            <v>2.3263827290860029</v>
          </cell>
          <cell r="J30" t="str">
            <v>M3/M3</v>
          </cell>
          <cell r="K30">
            <v>4.1831894005457261E-2</v>
          </cell>
          <cell r="L30" t="str">
            <v>M3/M2</v>
          </cell>
        </row>
        <row r="31">
          <cell r="C31">
            <v>46.0824</v>
          </cell>
          <cell r="D31" t="str">
            <v>M2</v>
          </cell>
          <cell r="I31">
            <v>3.6045523876569279</v>
          </cell>
          <cell r="J31" t="str">
            <v>M2/M3</v>
          </cell>
          <cell r="K31">
            <v>6.481532532560691E-2</v>
          </cell>
          <cell r="L31" t="str">
            <v>M2/M2</v>
          </cell>
        </row>
        <row r="32">
          <cell r="C32">
            <v>1.734005</v>
          </cell>
          <cell r="D32" t="str">
            <v>M3</v>
          </cell>
          <cell r="I32">
            <v>0.13563338417615078</v>
          </cell>
          <cell r="J32" t="str">
            <v>M3/M3</v>
          </cell>
          <cell r="K32">
            <v>2.4388942023685616E-3</v>
          </cell>
          <cell r="L32" t="str">
            <v>M3/M2</v>
          </cell>
        </row>
        <row r="33">
          <cell r="C33">
            <v>123.48899999999998</v>
          </cell>
          <cell r="D33" t="str">
            <v>M2</v>
          </cell>
          <cell r="I33">
            <v>9.6592749032030945</v>
          </cell>
          <cell r="J33" t="str">
            <v>M2/M3</v>
          </cell>
          <cell r="K33">
            <v>0.17368843005429122</v>
          </cell>
          <cell r="L33" t="str">
            <v>M2/M2</v>
          </cell>
        </row>
        <row r="34">
          <cell r="C34">
            <v>12.784500000000001</v>
          </cell>
          <cell r="D34" t="str">
            <v>M3</v>
          </cell>
          <cell r="I34" t="str">
            <v xml:space="preserve">      -</v>
          </cell>
          <cell r="K34">
            <v>1.7981518467467442E-2</v>
          </cell>
          <cell r="L34" t="str">
            <v>M3/M2</v>
          </cell>
        </row>
        <row r="35">
          <cell r="C35">
            <v>1294</v>
          </cell>
          <cell r="D35" t="str">
            <v>KG</v>
          </cell>
          <cell r="I35">
            <v>101.21631663342328</v>
          </cell>
          <cell r="J35" t="str">
            <v>KG/M3</v>
          </cell>
          <cell r="K35">
            <v>1.8200230667529325</v>
          </cell>
        </row>
        <row r="36">
          <cell r="C36">
            <v>16.914594444444447</v>
          </cell>
          <cell r="D36" t="str">
            <v>M3</v>
          </cell>
          <cell r="I36">
            <v>1.3230548276776131</v>
          </cell>
          <cell r="J36" t="str">
            <v>M3/M3</v>
          </cell>
          <cell r="K36">
            <v>2.3790534817356952E-2</v>
          </cell>
          <cell r="L36" t="str">
            <v>M3/M2</v>
          </cell>
        </row>
        <row r="37">
          <cell r="C37">
            <v>16.675159222222224</v>
          </cell>
          <cell r="D37" t="str">
            <v>M3</v>
          </cell>
          <cell r="I37">
            <v>1.3043262718309063</v>
          </cell>
          <cell r="J37" t="str">
            <v>M3/M3</v>
          </cell>
          <cell r="K37">
            <v>2.3453766944530399E-2</v>
          </cell>
          <cell r="L37" t="str">
            <v>M3/M2</v>
          </cell>
        </row>
        <row r="38">
          <cell r="C38">
            <v>710.98</v>
          </cell>
          <cell r="D38" t="str">
            <v>M2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Geral"/>
      <sheetName val="S-D 11"/>
      <sheetName val="cronog."/>
      <sheetName val="QCI 2"/>
      <sheetName val="COMPOSIÇÃO"/>
    </sheetNames>
    <sheetDataSet>
      <sheetData sheetId="0">
        <row r="35">
          <cell r="C35" t="str">
            <v>Aplicação de CBUQ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view="pageBreakPreview" zoomScaleNormal="100" zoomScaleSheetLayoutView="100" workbookViewId="0">
      <selection activeCell="B11" sqref="B11:D11"/>
    </sheetView>
  </sheetViews>
  <sheetFormatPr defaultRowHeight="12.75" x14ac:dyDescent="0.2"/>
  <cols>
    <col min="1" max="1" width="11.140625" customWidth="1"/>
    <col min="2" max="2" width="9.28515625" bestFit="1" customWidth="1"/>
    <col min="3" max="3" width="73.85546875" customWidth="1"/>
    <col min="4" max="4" width="15.85546875" style="3" customWidth="1"/>
    <col min="5" max="5" width="15.7109375" style="3" hidden="1" customWidth="1"/>
    <col min="6" max="6" width="17.85546875" style="3" hidden="1" customWidth="1"/>
    <col min="7" max="7" width="14.42578125" bestFit="1" customWidth="1"/>
    <col min="8" max="8" width="11.42578125" customWidth="1"/>
    <col min="9" max="9" width="12.85546875" bestFit="1" customWidth="1"/>
  </cols>
  <sheetData>
    <row r="1" spans="1:6" s="354" customFormat="1" x14ac:dyDescent="0.2">
      <c r="A1" s="364"/>
      <c r="B1" s="364"/>
      <c r="C1" s="364"/>
      <c r="D1" s="364"/>
    </row>
    <row r="2" spans="1:6" s="354" customFormat="1" ht="14.25" customHeight="1" x14ac:dyDescent="0.25">
      <c r="A2" s="365" t="s">
        <v>371</v>
      </c>
      <c r="B2" s="365"/>
      <c r="C2" s="365"/>
      <c r="D2" s="365"/>
    </row>
    <row r="3" spans="1:6" s="354" customFormat="1" ht="15.75" x14ac:dyDescent="0.25">
      <c r="A3" s="365" t="s">
        <v>370</v>
      </c>
      <c r="B3" s="365"/>
      <c r="C3" s="365"/>
      <c r="D3" s="365"/>
    </row>
    <row r="4" spans="1:6" s="354" customFormat="1" ht="20.100000000000001" customHeight="1" x14ac:dyDescent="0.2">
      <c r="A4" s="364"/>
      <c r="B4" s="364"/>
      <c r="C4" s="364"/>
      <c r="D4" s="364"/>
    </row>
    <row r="5" spans="1:6" s="354" customFormat="1" ht="20.100000000000001" customHeight="1" x14ac:dyDescent="0.2">
      <c r="A5" s="364"/>
      <c r="B5" s="364"/>
      <c r="C5" s="364"/>
      <c r="D5" s="364"/>
    </row>
    <row r="6" spans="1:6" ht="20.100000000000001" customHeight="1" x14ac:dyDescent="0.2">
      <c r="A6" s="375" t="s">
        <v>209</v>
      </c>
      <c r="B6" s="375"/>
      <c r="C6" s="375"/>
      <c r="D6" s="375"/>
      <c r="E6" s="375"/>
      <c r="F6" s="375"/>
    </row>
    <row r="7" spans="1:6" ht="20.100000000000001" customHeight="1" x14ac:dyDescent="0.2">
      <c r="A7" s="375"/>
      <c r="B7" s="375"/>
      <c r="C7" s="375"/>
      <c r="D7" s="375"/>
      <c r="E7" s="375"/>
      <c r="F7" s="375"/>
    </row>
    <row r="8" spans="1:6" ht="20.100000000000001" customHeight="1" x14ac:dyDescent="0.2">
      <c r="A8" s="235"/>
      <c r="B8" s="235"/>
      <c r="C8" s="235"/>
      <c r="D8" s="235"/>
      <c r="E8" s="235"/>
      <c r="F8" s="235"/>
    </row>
    <row r="9" spans="1:6" ht="20.100000000000001" customHeight="1" x14ac:dyDescent="0.2">
      <c r="A9" s="359" t="s">
        <v>20</v>
      </c>
      <c r="B9" s="374">
        <f>'02-Orç. Geral'!B9:C9</f>
        <v>0</v>
      </c>
      <c r="C9" s="374"/>
      <c r="D9" s="374"/>
      <c r="E9" s="374"/>
      <c r="F9" s="374"/>
    </row>
    <row r="10" spans="1:6" ht="20.100000000000001" customHeight="1" x14ac:dyDescent="0.2">
      <c r="A10" s="359" t="s">
        <v>21</v>
      </c>
      <c r="B10" s="374">
        <f>'02-Orç. Geral'!B10:C10</f>
        <v>0</v>
      </c>
      <c r="C10" s="374"/>
      <c r="D10" s="374"/>
      <c r="E10" s="374"/>
      <c r="F10" s="374"/>
    </row>
    <row r="11" spans="1:6" ht="20.100000000000001" customHeight="1" thickBot="1" x14ac:dyDescent="0.25">
      <c r="A11" s="358">
        <f>'02-Orç. Geral'!A11</f>
        <v>0</v>
      </c>
      <c r="B11" s="376">
        <f>'02-Orç. Geral'!B11:C11</f>
        <v>0</v>
      </c>
      <c r="C11" s="376"/>
      <c r="D11" s="376"/>
      <c r="E11" s="357"/>
      <c r="F11" s="357"/>
    </row>
    <row r="12" spans="1:6" s="60" customFormat="1" ht="20.100000000000001" customHeight="1" x14ac:dyDescent="0.2">
      <c r="A12" s="366" t="s">
        <v>27</v>
      </c>
      <c r="B12" s="367"/>
      <c r="C12" s="367"/>
      <c r="D12" s="368" t="s">
        <v>18</v>
      </c>
      <c r="E12" s="236" t="s">
        <v>28</v>
      </c>
      <c r="F12" s="64" t="s">
        <v>118</v>
      </c>
    </row>
    <row r="13" spans="1:6" s="60" customFormat="1" ht="20.100000000000001" customHeight="1" x14ac:dyDescent="0.2">
      <c r="A13" s="65" t="s">
        <v>29</v>
      </c>
      <c r="B13" s="66" t="s">
        <v>30</v>
      </c>
      <c r="C13" s="66" t="s">
        <v>31</v>
      </c>
      <c r="D13" s="369"/>
      <c r="E13" s="140">
        <f>1-F13</f>
        <v>0.79786439386540997</v>
      </c>
      <c r="F13" s="141">
        <f>F22/D22</f>
        <v>0.20213560613459006</v>
      </c>
    </row>
    <row r="14" spans="1:6" s="60" customFormat="1" ht="20.100000000000001" customHeight="1" x14ac:dyDescent="0.2">
      <c r="A14" s="370">
        <v>1</v>
      </c>
      <c r="B14" s="67">
        <v>1</v>
      </c>
      <c r="C14" s="68" t="str">
        <f>'04-cronog.'!B13</f>
        <v>SERVIÇOS PRELIMINARES</v>
      </c>
      <c r="D14" s="30">
        <f>'04-cronog.'!C13</f>
        <v>0</v>
      </c>
      <c r="E14" s="30">
        <f>ROUND(D14*$E$13,2)</f>
        <v>0</v>
      </c>
      <c r="F14" s="69">
        <f t="shared" ref="F14:F21" si="0">D14-E14</f>
        <v>0</v>
      </c>
    </row>
    <row r="15" spans="1:6" s="60" customFormat="1" ht="20.100000000000001" customHeight="1" x14ac:dyDescent="0.2">
      <c r="A15" s="371"/>
      <c r="B15" s="67">
        <v>2</v>
      </c>
      <c r="C15" s="68" t="str">
        <f>'02-Orç. Geral'!B17:H17</f>
        <v xml:space="preserve">ADMINISTRAÇÃO DA OBRA </v>
      </c>
      <c r="D15" s="30">
        <f>'02-Orç. Geral'!H20</f>
        <v>17927.099999999999</v>
      </c>
      <c r="E15" s="30"/>
      <c r="F15" s="69"/>
    </row>
    <row r="16" spans="1:6" s="60" customFormat="1" ht="20.100000000000001" hidden="1" customHeight="1" x14ac:dyDescent="0.2">
      <c r="A16" s="371"/>
      <c r="B16" s="67">
        <v>3</v>
      </c>
      <c r="C16" s="68" t="s">
        <v>38</v>
      </c>
      <c r="D16" s="30">
        <f>'04-cronog.'!C19</f>
        <v>0</v>
      </c>
      <c r="E16" s="30">
        <f t="shared" ref="E16:E21" si="1">ROUND(D16*$E$13,2)</f>
        <v>0</v>
      </c>
      <c r="F16" s="69">
        <f t="shared" si="0"/>
        <v>0</v>
      </c>
    </row>
    <row r="17" spans="1:9" s="60" customFormat="1" ht="20.100000000000001" customHeight="1" x14ac:dyDescent="0.2">
      <c r="A17" s="371"/>
      <c r="B17" s="67">
        <v>3</v>
      </c>
      <c r="C17" s="68" t="s">
        <v>115</v>
      </c>
      <c r="D17" s="30">
        <f>'04-cronog.'!C22</f>
        <v>131009.04000000001</v>
      </c>
      <c r="E17" s="30">
        <f t="shared" si="1"/>
        <v>104527.45</v>
      </c>
      <c r="F17" s="69">
        <f t="shared" si="0"/>
        <v>26481.590000000011</v>
      </c>
      <c r="G17" s="61"/>
    </row>
    <row r="18" spans="1:9" s="60" customFormat="1" ht="20.100000000000001" customHeight="1" x14ac:dyDescent="0.2">
      <c r="A18" s="371"/>
      <c r="B18" s="67">
        <v>4</v>
      </c>
      <c r="C18" s="68" t="s">
        <v>117</v>
      </c>
      <c r="D18" s="30">
        <f>'04-cronog.'!C25</f>
        <v>335917.16</v>
      </c>
      <c r="E18" s="30">
        <f t="shared" si="1"/>
        <v>268016.34000000003</v>
      </c>
      <c r="F18" s="69">
        <f t="shared" si="0"/>
        <v>67900.819999999949</v>
      </c>
      <c r="G18" s="61"/>
    </row>
    <row r="19" spans="1:9" s="60" customFormat="1" ht="20.100000000000001" hidden="1" customHeight="1" x14ac:dyDescent="0.2">
      <c r="A19" s="371"/>
      <c r="B19" s="67">
        <v>6</v>
      </c>
      <c r="C19" s="68" t="s">
        <v>44</v>
      </c>
      <c r="D19" s="30">
        <f>'04-cronog.'!C28</f>
        <v>0</v>
      </c>
      <c r="E19" s="30">
        <f t="shared" si="1"/>
        <v>0</v>
      </c>
      <c r="F19" s="69">
        <f t="shared" si="0"/>
        <v>0</v>
      </c>
      <c r="G19" s="61"/>
    </row>
    <row r="20" spans="1:9" s="60" customFormat="1" ht="20.100000000000001" customHeight="1" x14ac:dyDescent="0.2">
      <c r="A20" s="371"/>
      <c r="B20" s="67">
        <v>5</v>
      </c>
      <c r="C20" s="68" t="s">
        <v>167</v>
      </c>
      <c r="D20" s="30">
        <f>'02-Orç. Geral'!H60</f>
        <v>29544.25</v>
      </c>
      <c r="E20" s="30">
        <f t="shared" si="1"/>
        <v>23572.31</v>
      </c>
      <c r="F20" s="69">
        <f t="shared" si="0"/>
        <v>5971.9399999999987</v>
      </c>
      <c r="G20" s="61"/>
    </row>
    <row r="21" spans="1:9" s="60" customFormat="1" ht="20.100000000000001" customHeight="1" x14ac:dyDescent="0.2">
      <c r="A21" s="371"/>
      <c r="B21" s="67">
        <v>6</v>
      </c>
      <c r="C21" s="70" t="s">
        <v>19</v>
      </c>
      <c r="D21" s="30">
        <f>'04-cronog.'!C34</f>
        <v>21549.59</v>
      </c>
      <c r="E21" s="30">
        <f t="shared" si="1"/>
        <v>17193.650000000001</v>
      </c>
      <c r="F21" s="69">
        <f t="shared" si="0"/>
        <v>4355.9399999999987</v>
      </c>
      <c r="G21" s="61"/>
    </row>
    <row r="22" spans="1:9" s="60" customFormat="1" ht="20.100000000000001" customHeight="1" thickBot="1" x14ac:dyDescent="0.25">
      <c r="A22" s="372" t="s">
        <v>32</v>
      </c>
      <c r="B22" s="373"/>
      <c r="C22" s="373"/>
      <c r="D22" s="204">
        <f>SUM(D14:D21)</f>
        <v>535947.14</v>
      </c>
      <c r="E22" s="209">
        <f>D22-F22</f>
        <v>427613.14</v>
      </c>
      <c r="F22" s="209">
        <v>108334</v>
      </c>
      <c r="G22" s="233">
        <f>E22+F22</f>
        <v>535947.14</v>
      </c>
    </row>
    <row r="23" spans="1:9" x14ac:dyDescent="0.2">
      <c r="I23" s="202">
        <f>D22-E22</f>
        <v>108334</v>
      </c>
    </row>
    <row r="24" spans="1:9" x14ac:dyDescent="0.2">
      <c r="D24" s="287">
        <f>'02-Orç. Geral'!H67</f>
        <v>0</v>
      </c>
      <c r="E24" s="135"/>
      <c r="F24" s="135"/>
      <c r="G24" s="202">
        <f>G22-'02-Orç. Geral'!H64</f>
        <v>0</v>
      </c>
    </row>
    <row r="25" spans="1:9" x14ac:dyDescent="0.2">
      <c r="D25" s="203">
        <v>543642</v>
      </c>
      <c r="E25" s="3">
        <f>ROUND(D22*0.91,2)</f>
        <v>487711.9</v>
      </c>
      <c r="F25" s="3">
        <f>SUM(F14:F21)</f>
        <v>104710.28999999996</v>
      </c>
    </row>
    <row r="26" spans="1:9" x14ac:dyDescent="0.2">
      <c r="A26" s="71"/>
      <c r="B26" s="71"/>
      <c r="C26" s="71"/>
      <c r="D26" s="203">
        <f>D25-D22</f>
        <v>7694.859999999986</v>
      </c>
      <c r="E26" s="72">
        <f>E22-E25</f>
        <v>-60098.760000000009</v>
      </c>
      <c r="F26" s="72"/>
    </row>
    <row r="27" spans="1:9" x14ac:dyDescent="0.2">
      <c r="A27" s="71"/>
      <c r="B27" s="71"/>
      <c r="C27" s="71"/>
      <c r="D27" s="72"/>
      <c r="E27" s="72"/>
      <c r="F27" s="72"/>
    </row>
    <row r="28" spans="1:9" x14ac:dyDescent="0.2">
      <c r="A28" s="71"/>
      <c r="B28" s="71"/>
      <c r="C28" s="71"/>
      <c r="D28" s="72"/>
      <c r="E28" s="72">
        <f>D22*0.9</f>
        <v>482352.42600000004</v>
      </c>
      <c r="F28" s="72">
        <f>E22-D22</f>
        <v>-108334</v>
      </c>
    </row>
    <row r="29" spans="1:9" x14ac:dyDescent="0.2">
      <c r="A29" s="71"/>
      <c r="B29" s="71"/>
      <c r="C29" s="71"/>
      <c r="D29" s="72"/>
      <c r="E29" s="72"/>
      <c r="F29" s="72">
        <f>D22-E22</f>
        <v>108334</v>
      </c>
    </row>
    <row r="30" spans="1:9" x14ac:dyDescent="0.2">
      <c r="A30" s="71"/>
      <c r="B30" s="71"/>
      <c r="C30" s="71"/>
      <c r="D30" s="72" t="e">
        <f>#REF!</f>
        <v>#REF!</v>
      </c>
      <c r="E30" s="72"/>
      <c r="F30" s="72"/>
    </row>
    <row r="31" spans="1:9" x14ac:dyDescent="0.2">
      <c r="A31" s="71"/>
      <c r="B31" s="71"/>
      <c r="C31" s="73"/>
      <c r="D31" s="73" t="e">
        <f>D30/D22</f>
        <v>#REF!</v>
      </c>
      <c r="E31" s="72"/>
      <c r="F31" s="72"/>
    </row>
    <row r="32" spans="1:9" x14ac:dyDescent="0.2">
      <c r="A32" s="71"/>
      <c r="B32" s="71"/>
      <c r="C32" s="71"/>
      <c r="D32" s="72"/>
      <c r="E32" s="72"/>
      <c r="F32" s="72"/>
    </row>
    <row r="33" spans="1:6" x14ac:dyDescent="0.2">
      <c r="A33" s="71"/>
      <c r="B33" s="71"/>
      <c r="C33" s="71"/>
      <c r="D33" s="72"/>
      <c r="E33" s="72"/>
      <c r="F33" s="72"/>
    </row>
    <row r="34" spans="1:6" x14ac:dyDescent="0.2">
      <c r="A34" s="71"/>
      <c r="B34" s="71"/>
      <c r="C34" s="71"/>
      <c r="D34" s="72"/>
      <c r="E34" s="72"/>
      <c r="F34" s="72"/>
    </row>
    <row r="35" spans="1:6" s="1" customFormat="1" x14ac:dyDescent="0.2">
      <c r="A35" s="2"/>
      <c r="B35" s="2"/>
      <c r="C35" s="2"/>
      <c r="D35" s="74"/>
      <c r="E35" s="74"/>
      <c r="F35" s="74"/>
    </row>
    <row r="36" spans="1:6" s="1" customFormat="1" x14ac:dyDescent="0.2">
      <c r="A36" s="2"/>
      <c r="B36" s="2"/>
      <c r="C36" s="2"/>
      <c r="D36" s="74"/>
      <c r="E36" s="74"/>
      <c r="F36" s="74"/>
    </row>
    <row r="37" spans="1:6" x14ac:dyDescent="0.2">
      <c r="A37" s="71"/>
      <c r="B37" s="71"/>
      <c r="C37" s="71"/>
      <c r="D37" s="72"/>
      <c r="E37" s="72"/>
      <c r="F37" s="72"/>
    </row>
    <row r="38" spans="1:6" x14ac:dyDescent="0.2">
      <c r="A38" s="71"/>
      <c r="B38" s="71"/>
      <c r="C38" s="71"/>
      <c r="D38" s="72"/>
      <c r="E38" s="72"/>
      <c r="F38" s="72"/>
    </row>
    <row r="39" spans="1:6" x14ac:dyDescent="0.2">
      <c r="A39" s="71"/>
      <c r="B39" s="71"/>
      <c r="C39" s="71"/>
      <c r="D39" s="72"/>
      <c r="E39" s="72"/>
      <c r="F39" s="72"/>
    </row>
    <row r="40" spans="1:6" x14ac:dyDescent="0.2">
      <c r="A40" s="71"/>
      <c r="B40" s="71"/>
      <c r="C40" s="71"/>
      <c r="D40" s="72"/>
      <c r="E40" s="72"/>
      <c r="F40" s="72"/>
    </row>
    <row r="41" spans="1:6" x14ac:dyDescent="0.2">
      <c r="A41" s="71"/>
      <c r="B41" s="2"/>
      <c r="C41" s="2"/>
      <c r="D41" s="72">
        <f>D22-D24</f>
        <v>535947.14</v>
      </c>
      <c r="E41" s="72"/>
      <c r="F41" s="72"/>
    </row>
    <row r="42" spans="1:6" x14ac:dyDescent="0.2">
      <c r="A42" s="71"/>
      <c r="B42" s="71"/>
      <c r="C42" s="71"/>
      <c r="D42" s="72"/>
      <c r="E42" s="72"/>
      <c r="F42" s="72"/>
    </row>
    <row r="43" spans="1:6" x14ac:dyDescent="0.2">
      <c r="A43" s="71"/>
      <c r="B43" s="71"/>
      <c r="C43" s="71"/>
      <c r="D43" s="72"/>
      <c r="E43" s="72"/>
      <c r="F43" s="72"/>
    </row>
    <row r="44" spans="1:6" x14ac:dyDescent="0.2">
      <c r="A44" s="71"/>
      <c r="B44" s="71"/>
      <c r="C44" s="71"/>
      <c r="D44" s="72"/>
      <c r="E44" s="72"/>
      <c r="F44" s="72"/>
    </row>
    <row r="45" spans="1:6" x14ac:dyDescent="0.2">
      <c r="A45" s="71"/>
      <c r="B45" s="71"/>
      <c r="C45" s="71"/>
      <c r="D45" s="72"/>
      <c r="E45" s="72"/>
      <c r="F45" s="72"/>
    </row>
    <row r="46" spans="1:6" x14ac:dyDescent="0.2">
      <c r="A46" s="71"/>
      <c r="B46" s="71"/>
      <c r="C46" s="71"/>
      <c r="D46" s="72"/>
      <c r="E46" s="72"/>
      <c r="F46" s="72"/>
    </row>
    <row r="47" spans="1:6" x14ac:dyDescent="0.2">
      <c r="A47" s="71"/>
      <c r="B47" s="71"/>
      <c r="C47" s="71"/>
      <c r="D47" s="72"/>
      <c r="E47" s="72"/>
      <c r="F47" s="72"/>
    </row>
    <row r="48" spans="1:6" x14ac:dyDescent="0.2">
      <c r="A48" s="71"/>
      <c r="B48" s="71"/>
      <c r="C48" s="71"/>
      <c r="D48" s="72"/>
      <c r="E48" s="72"/>
      <c r="F48" s="72"/>
    </row>
    <row r="49" spans="1:6" x14ac:dyDescent="0.2">
      <c r="A49" s="71"/>
      <c r="B49" s="71"/>
      <c r="C49" s="71"/>
      <c r="D49" s="72"/>
      <c r="E49" s="72"/>
      <c r="F49" s="72"/>
    </row>
    <row r="50" spans="1:6" x14ac:dyDescent="0.2">
      <c r="A50" s="71"/>
      <c r="B50" s="71"/>
      <c r="C50" s="71"/>
      <c r="D50" s="72"/>
      <c r="E50" s="72"/>
      <c r="F50" s="72"/>
    </row>
    <row r="51" spans="1:6" x14ac:dyDescent="0.2">
      <c r="A51" s="71"/>
      <c r="B51" s="71"/>
      <c r="C51" s="71"/>
      <c r="D51" s="72"/>
      <c r="E51" s="72"/>
      <c r="F51" s="72"/>
    </row>
  </sheetData>
  <mergeCells count="13">
    <mergeCell ref="A14:A21"/>
    <mergeCell ref="A22:C22"/>
    <mergeCell ref="A5:D5"/>
    <mergeCell ref="B10:F10"/>
    <mergeCell ref="A6:F7"/>
    <mergeCell ref="B9:F9"/>
    <mergeCell ref="B11:D11"/>
    <mergeCell ref="A4:D4"/>
    <mergeCell ref="A3:D3"/>
    <mergeCell ref="A2:D2"/>
    <mergeCell ref="A1:D1"/>
    <mergeCell ref="A12:C12"/>
    <mergeCell ref="D12:D13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8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9"/>
  <sheetViews>
    <sheetView view="pageBreakPreview" topLeftCell="A2" zoomScale="85" zoomScaleNormal="75" zoomScaleSheetLayoutView="115" workbookViewId="0">
      <selection activeCell="A9" sqref="A9:D11"/>
    </sheetView>
  </sheetViews>
  <sheetFormatPr defaultRowHeight="14.25" x14ac:dyDescent="0.2"/>
  <cols>
    <col min="1" max="1" width="11.42578125" style="9" customWidth="1"/>
    <col min="2" max="2" width="20.5703125" style="9" customWidth="1"/>
    <col min="3" max="3" width="46.85546875" style="9" customWidth="1"/>
    <col min="4" max="4" width="14.7109375" style="7" customWidth="1"/>
    <col min="5" max="5" width="16.7109375" style="8" bestFit="1" customWidth="1"/>
    <col min="6" max="7" width="16.7109375" style="7" customWidth="1"/>
    <col min="8" max="8" width="17.85546875" style="8" customWidth="1"/>
    <col min="9" max="9" width="16.5703125" style="89" bestFit="1" customWidth="1"/>
    <col min="10" max="10" width="15.7109375" style="89" customWidth="1"/>
    <col min="11" max="11" width="14.5703125" style="20" customWidth="1"/>
    <col min="12" max="12" width="15" style="20" customWidth="1"/>
    <col min="13" max="16384" width="9.140625" style="20"/>
  </cols>
  <sheetData>
    <row r="1" spans="1:12" ht="20.100000000000001" customHeight="1" x14ac:dyDescent="0.2">
      <c r="A1" s="445" t="s">
        <v>398</v>
      </c>
      <c r="B1" s="446"/>
      <c r="C1" s="446"/>
      <c r="D1" s="446"/>
      <c r="E1" s="446"/>
      <c r="F1" s="446"/>
      <c r="G1" s="446"/>
      <c r="H1" s="446"/>
    </row>
    <row r="2" spans="1:12" ht="20.100000000000001" customHeight="1" x14ac:dyDescent="0.2">
      <c r="A2" s="446"/>
      <c r="B2" s="446"/>
      <c r="C2" s="446"/>
      <c r="D2" s="446"/>
      <c r="E2" s="446"/>
      <c r="F2" s="446"/>
      <c r="G2" s="446"/>
      <c r="H2" s="446"/>
    </row>
    <row r="3" spans="1:12" ht="20.100000000000001" customHeight="1" x14ac:dyDescent="0.2">
      <c r="A3" s="446"/>
      <c r="B3" s="446"/>
      <c r="C3" s="446"/>
      <c r="D3" s="446"/>
      <c r="E3" s="446"/>
      <c r="F3" s="446"/>
      <c r="G3" s="446"/>
      <c r="H3" s="446"/>
    </row>
    <row r="4" spans="1:12" ht="20.100000000000001" customHeight="1" x14ac:dyDescent="0.2">
      <c r="A4" s="446"/>
      <c r="B4" s="446"/>
      <c r="C4" s="446"/>
      <c r="D4" s="446"/>
      <c r="E4" s="446"/>
      <c r="F4" s="446"/>
      <c r="G4" s="446"/>
      <c r="H4" s="446"/>
      <c r="I4" s="5"/>
    </row>
    <row r="5" spans="1:12" ht="20.100000000000001" customHeight="1" x14ac:dyDescent="0.2">
      <c r="A5" s="446"/>
      <c r="B5" s="446"/>
      <c r="C5" s="446"/>
      <c r="D5" s="446"/>
      <c r="E5" s="446"/>
      <c r="F5" s="446"/>
      <c r="G5" s="446"/>
      <c r="H5" s="446"/>
      <c r="I5" s="5"/>
    </row>
    <row r="6" spans="1:12" ht="20.100000000000001" customHeight="1" x14ac:dyDescent="0.2">
      <c r="A6" s="447" t="s">
        <v>399</v>
      </c>
      <c r="B6" s="447"/>
      <c r="C6" s="447"/>
      <c r="D6" s="447"/>
      <c r="E6" s="447"/>
      <c r="F6" s="447"/>
      <c r="G6" s="447"/>
      <c r="H6" s="447"/>
      <c r="I6" s="6"/>
    </row>
    <row r="7" spans="1:12" ht="20.100000000000001" customHeight="1" x14ac:dyDescent="0.2">
      <c r="A7" s="448" t="s">
        <v>397</v>
      </c>
      <c r="B7" s="448"/>
      <c r="C7" s="448"/>
      <c r="D7" s="448"/>
      <c r="E7" s="448"/>
      <c r="F7" s="448"/>
      <c r="G7" s="448"/>
      <c r="H7" s="448"/>
      <c r="I7" s="6"/>
    </row>
    <row r="8" spans="1:12" ht="20.100000000000001" customHeight="1" x14ac:dyDescent="0.2">
      <c r="A8" s="449" t="s">
        <v>400</v>
      </c>
      <c r="B8" s="449"/>
      <c r="C8" s="449"/>
      <c r="D8" s="449"/>
      <c r="E8" s="449"/>
      <c r="F8" s="449"/>
      <c r="G8" s="449"/>
      <c r="H8" s="449"/>
      <c r="I8" s="6"/>
    </row>
    <row r="9" spans="1:12" ht="20.100000000000001" customHeight="1" x14ac:dyDescent="0.2">
      <c r="A9" s="450" t="s">
        <v>401</v>
      </c>
      <c r="B9" s="450"/>
      <c r="C9" s="450"/>
      <c r="D9" s="450"/>
      <c r="E9" s="451" t="s">
        <v>402</v>
      </c>
      <c r="F9" s="451"/>
      <c r="G9" s="451"/>
      <c r="H9" s="451"/>
      <c r="I9" s="6"/>
    </row>
    <row r="10" spans="1:12" ht="20.100000000000001" customHeight="1" x14ac:dyDescent="0.2">
      <c r="A10" s="450"/>
      <c r="B10" s="450"/>
      <c r="C10" s="450"/>
      <c r="D10" s="450"/>
      <c r="E10" s="452" t="s">
        <v>403</v>
      </c>
      <c r="F10" s="452"/>
      <c r="G10" s="452"/>
      <c r="H10" s="452"/>
      <c r="K10" s="22"/>
    </row>
    <row r="11" spans="1:12" s="90" customFormat="1" ht="21" customHeight="1" x14ac:dyDescent="0.2">
      <c r="A11" s="450"/>
      <c r="B11" s="450"/>
      <c r="C11" s="450"/>
      <c r="D11" s="450"/>
      <c r="E11" s="452"/>
      <c r="F11" s="452"/>
      <c r="G11" s="452"/>
      <c r="H11" s="452"/>
      <c r="I11" s="18"/>
      <c r="J11" s="18"/>
    </row>
    <row r="12" spans="1:12" ht="54.75" customHeight="1" x14ac:dyDescent="0.2">
      <c r="A12" s="441" t="s">
        <v>2</v>
      </c>
      <c r="B12" s="442" t="s">
        <v>384</v>
      </c>
      <c r="C12" s="442" t="s">
        <v>7</v>
      </c>
      <c r="D12" s="443" t="s">
        <v>0</v>
      </c>
      <c r="E12" s="443" t="s">
        <v>1</v>
      </c>
      <c r="F12" s="443" t="s">
        <v>34</v>
      </c>
      <c r="G12" s="443" t="s">
        <v>362</v>
      </c>
      <c r="H12" s="444" t="s">
        <v>35</v>
      </c>
      <c r="I12" s="18"/>
      <c r="J12" s="18"/>
    </row>
    <row r="13" spans="1:12" s="28" customFormat="1" ht="20.100000000000001" hidden="1" customHeight="1" x14ac:dyDescent="0.2">
      <c r="A13" s="154">
        <v>1</v>
      </c>
      <c r="B13" s="378" t="s">
        <v>15</v>
      </c>
      <c r="C13" s="379"/>
      <c r="D13" s="379"/>
      <c r="E13" s="379"/>
      <c r="F13" s="379"/>
      <c r="G13" s="379"/>
      <c r="H13" s="380"/>
      <c r="I13" s="146"/>
      <c r="J13" s="150"/>
      <c r="L13" s="29"/>
    </row>
    <row r="14" spans="1:12" ht="19.5" hidden="1" customHeight="1" x14ac:dyDescent="0.2">
      <c r="A14" s="155" t="s">
        <v>3</v>
      </c>
      <c r="B14" s="13" t="s">
        <v>55</v>
      </c>
      <c r="C14" s="112" t="s">
        <v>63</v>
      </c>
      <c r="D14" s="15">
        <v>0</v>
      </c>
      <c r="E14" s="15" t="s">
        <v>6</v>
      </c>
      <c r="F14" s="225">
        <v>367.72</v>
      </c>
      <c r="G14" s="225">
        <f>ROUND(F14*1.2973,2)</f>
        <v>477.04</v>
      </c>
      <c r="H14" s="156">
        <f>ROUND(D14*G14,2)</f>
        <v>0</v>
      </c>
      <c r="I14" s="147"/>
      <c r="J14" s="16" t="e">
        <f>H14/D14</f>
        <v>#DIV/0!</v>
      </c>
      <c r="L14" s="22">
        <f>G14*D14</f>
        <v>0</v>
      </c>
    </row>
    <row r="15" spans="1:12" ht="60" hidden="1" customHeight="1" x14ac:dyDescent="0.2">
      <c r="A15" s="155" t="s">
        <v>4</v>
      </c>
      <c r="B15" s="13">
        <v>93584</v>
      </c>
      <c r="C15" s="113" t="s">
        <v>372</v>
      </c>
      <c r="D15" s="15">
        <v>0</v>
      </c>
      <c r="E15" s="15" t="s">
        <v>6</v>
      </c>
      <c r="F15" s="225">
        <v>433.69</v>
      </c>
      <c r="G15" s="225">
        <f>ROUND(F15*1.2973,2)</f>
        <v>562.63</v>
      </c>
      <c r="H15" s="156">
        <f>ROUND(D15*G15,2)</f>
        <v>0</v>
      </c>
      <c r="I15" s="148"/>
      <c r="J15" s="16" t="e">
        <f t="shared" ref="J15:J64" si="0">H15/D15</f>
        <v>#DIV/0!</v>
      </c>
      <c r="L15" s="22">
        <f t="shared" ref="L15:L62" si="1">G15*D15</f>
        <v>0</v>
      </c>
    </row>
    <row r="16" spans="1:12" ht="20.100000000000001" hidden="1" customHeight="1" x14ac:dyDescent="0.2">
      <c r="A16" s="381" t="s">
        <v>12</v>
      </c>
      <c r="B16" s="382"/>
      <c r="C16" s="382"/>
      <c r="D16" s="382"/>
      <c r="E16" s="382"/>
      <c r="F16" s="382"/>
      <c r="G16" s="382"/>
      <c r="H16" s="157">
        <f>SUM(H14:H15)</f>
        <v>0</v>
      </c>
      <c r="I16" s="149"/>
      <c r="J16" s="16"/>
      <c r="L16" s="22">
        <f t="shared" si="1"/>
        <v>0</v>
      </c>
    </row>
    <row r="17" spans="1:12" ht="20.100000000000001" customHeight="1" x14ac:dyDescent="0.2">
      <c r="A17" s="154" t="s">
        <v>381</v>
      </c>
      <c r="B17" s="378" t="s">
        <v>241</v>
      </c>
      <c r="C17" s="379" t="s">
        <v>219</v>
      </c>
      <c r="D17" s="379"/>
      <c r="E17" s="379"/>
      <c r="F17" s="379"/>
      <c r="G17" s="379"/>
      <c r="H17" s="380"/>
      <c r="I17" s="149"/>
      <c r="J17" s="16"/>
      <c r="L17" s="22"/>
    </row>
    <row r="18" spans="1:12" ht="20.100000000000001" customHeight="1" x14ac:dyDescent="0.2">
      <c r="A18" s="283" t="s">
        <v>3</v>
      </c>
      <c r="B18" s="285">
        <v>90777</v>
      </c>
      <c r="C18" s="237" t="s">
        <v>220</v>
      </c>
      <c r="D18" s="281">
        <v>106</v>
      </c>
      <c r="E18" s="281" t="s">
        <v>146</v>
      </c>
      <c r="F18" s="281">
        <v>81.41</v>
      </c>
      <c r="G18" s="225">
        <f t="shared" ref="G18:G19" si="2">ROUND(F18*1.2973,2)</f>
        <v>105.61</v>
      </c>
      <c r="H18" s="156">
        <f>ROUND(D18*G18,2)</f>
        <v>11194.66</v>
      </c>
      <c r="I18" s="149"/>
      <c r="J18" s="16"/>
      <c r="L18" s="22"/>
    </row>
    <row r="19" spans="1:12" ht="20.100000000000001" customHeight="1" x14ac:dyDescent="0.2">
      <c r="A19" s="283" t="s">
        <v>4</v>
      </c>
      <c r="B19" s="285">
        <v>90780</v>
      </c>
      <c r="C19" s="282" t="s">
        <v>221</v>
      </c>
      <c r="D19" s="281">
        <v>214</v>
      </c>
      <c r="E19" s="281" t="s">
        <v>146</v>
      </c>
      <c r="F19" s="281">
        <v>24.25</v>
      </c>
      <c r="G19" s="225">
        <f t="shared" si="2"/>
        <v>31.46</v>
      </c>
      <c r="H19" s="156">
        <f t="shared" ref="H19" si="3">ROUND(D19*G19,2)</f>
        <v>6732.44</v>
      </c>
      <c r="I19" s="149"/>
      <c r="J19" s="16"/>
      <c r="L19" s="22"/>
    </row>
    <row r="20" spans="1:12" ht="20.100000000000001" customHeight="1" x14ac:dyDescent="0.2">
      <c r="A20" s="381" t="s">
        <v>12</v>
      </c>
      <c r="B20" s="382"/>
      <c r="C20" s="382"/>
      <c r="D20" s="382"/>
      <c r="E20" s="382"/>
      <c r="F20" s="382"/>
      <c r="G20" s="382"/>
      <c r="H20" s="157">
        <f>SUM(H18:H19)</f>
        <v>17927.099999999999</v>
      </c>
      <c r="I20" s="286">
        <f>H20/H64</f>
        <v>3.3449380847521637E-2</v>
      </c>
      <c r="J20" s="16"/>
      <c r="L20" s="22"/>
    </row>
    <row r="21" spans="1:12" s="28" customFormat="1" ht="20.100000000000001" hidden="1" customHeight="1" x14ac:dyDescent="0.2">
      <c r="A21" s="154">
        <v>3</v>
      </c>
      <c r="B21" s="378" t="s">
        <v>38</v>
      </c>
      <c r="C21" s="379"/>
      <c r="D21" s="379"/>
      <c r="E21" s="379"/>
      <c r="F21" s="379"/>
      <c r="G21" s="379"/>
      <c r="H21" s="380"/>
      <c r="I21" s="150"/>
      <c r="J21" s="16"/>
      <c r="L21" s="22">
        <f t="shared" si="1"/>
        <v>0</v>
      </c>
    </row>
    <row r="22" spans="1:12" ht="20.100000000000001" hidden="1" customHeight="1" x14ac:dyDescent="0.2">
      <c r="A22" s="155" t="s">
        <v>8</v>
      </c>
      <c r="B22" s="210">
        <v>73686</v>
      </c>
      <c r="C22" s="114" t="s">
        <v>37</v>
      </c>
      <c r="D22" s="15">
        <v>0</v>
      </c>
      <c r="E22" s="15" t="s">
        <v>6</v>
      </c>
      <c r="F22" s="226">
        <v>19.489999999999998</v>
      </c>
      <c r="G22" s="225">
        <f t="shared" ref="G22:G28" si="4">ROUND(F22*1.2973,2)</f>
        <v>25.28</v>
      </c>
      <c r="H22" s="156">
        <f t="shared" ref="H22:H24" si="5">ROUND(D22*G22,2)</f>
        <v>0</v>
      </c>
      <c r="I22" s="145"/>
      <c r="J22" s="16" t="e">
        <f t="shared" si="0"/>
        <v>#DIV/0!</v>
      </c>
      <c r="L22" s="22">
        <f t="shared" si="1"/>
        <v>0</v>
      </c>
    </row>
    <row r="23" spans="1:12" ht="30" hidden="1" customHeight="1" x14ac:dyDescent="0.2">
      <c r="A23" s="155" t="s">
        <v>33</v>
      </c>
      <c r="B23" s="210" t="s">
        <v>164</v>
      </c>
      <c r="C23" s="211" t="s">
        <v>162</v>
      </c>
      <c r="D23" s="15">
        <v>0</v>
      </c>
      <c r="E23" s="15" t="s">
        <v>6</v>
      </c>
      <c r="F23" s="227">
        <v>0.49</v>
      </c>
      <c r="G23" s="225">
        <f t="shared" si="4"/>
        <v>0.64</v>
      </c>
      <c r="H23" s="156">
        <f t="shared" si="5"/>
        <v>0</v>
      </c>
      <c r="I23" s="145"/>
      <c r="J23" s="16" t="e">
        <f t="shared" si="0"/>
        <v>#DIV/0!</v>
      </c>
      <c r="L23" s="22">
        <f t="shared" si="1"/>
        <v>0</v>
      </c>
    </row>
    <row r="24" spans="1:12" ht="30" hidden="1" customHeight="1" x14ac:dyDescent="0.2">
      <c r="A24" s="155" t="s">
        <v>134</v>
      </c>
      <c r="B24" s="210">
        <v>72961</v>
      </c>
      <c r="C24" s="211" t="s">
        <v>165</v>
      </c>
      <c r="D24" s="15">
        <f>D23</f>
        <v>0</v>
      </c>
      <c r="E24" s="15" t="s">
        <v>6</v>
      </c>
      <c r="F24" s="227">
        <v>1.17</v>
      </c>
      <c r="G24" s="225">
        <f t="shared" si="4"/>
        <v>1.52</v>
      </c>
      <c r="H24" s="156">
        <f t="shared" si="5"/>
        <v>0</v>
      </c>
      <c r="I24" s="145"/>
      <c r="J24" s="16" t="e">
        <f t="shared" si="0"/>
        <v>#DIV/0!</v>
      </c>
      <c r="L24" s="22">
        <f t="shared" si="1"/>
        <v>0</v>
      </c>
    </row>
    <row r="25" spans="1:12" ht="85.5" hidden="1" x14ac:dyDescent="0.2">
      <c r="A25" s="155" t="s">
        <v>230</v>
      </c>
      <c r="B25" s="210" t="s">
        <v>200</v>
      </c>
      <c r="C25" s="211" t="s">
        <v>201</v>
      </c>
      <c r="D25" s="238">
        <f>'03- Memoria'!C88</f>
        <v>0</v>
      </c>
      <c r="E25" s="279" t="s">
        <v>11</v>
      </c>
      <c r="F25" s="226">
        <v>2.81</v>
      </c>
      <c r="G25" s="225">
        <f t="shared" si="4"/>
        <v>3.65</v>
      </c>
      <c r="H25" s="239">
        <f t="shared" ref="H25:H28" si="6">ROUND(G25*D25,2)</f>
        <v>0</v>
      </c>
      <c r="I25" s="234"/>
      <c r="J25" s="16"/>
      <c r="L25" s="22">
        <f t="shared" si="1"/>
        <v>0</v>
      </c>
    </row>
    <row r="26" spans="1:12" ht="54" hidden="1" customHeight="1" x14ac:dyDescent="0.2">
      <c r="A26" s="155" t="s">
        <v>231</v>
      </c>
      <c r="B26" s="210">
        <v>95290</v>
      </c>
      <c r="C26" s="237" t="s">
        <v>365</v>
      </c>
      <c r="D26" s="225">
        <f>'03- Memoria'!C92</f>
        <v>0</v>
      </c>
      <c r="E26" s="225" t="s">
        <v>195</v>
      </c>
      <c r="F26" s="227">
        <v>1.7</v>
      </c>
      <c r="G26" s="225">
        <f t="shared" si="4"/>
        <v>2.21</v>
      </c>
      <c r="H26" s="239">
        <f t="shared" si="6"/>
        <v>0</v>
      </c>
      <c r="I26" s="234"/>
      <c r="J26" s="16"/>
      <c r="L26" s="22">
        <f t="shared" si="1"/>
        <v>0</v>
      </c>
    </row>
    <row r="27" spans="1:12" ht="56.25" hidden="1" customHeight="1" x14ac:dyDescent="0.2">
      <c r="A27" s="155" t="s">
        <v>232</v>
      </c>
      <c r="B27" s="210">
        <v>95290</v>
      </c>
      <c r="C27" s="211" t="s">
        <v>369</v>
      </c>
      <c r="D27" s="225">
        <f>'03- Memoria'!C96</f>
        <v>0</v>
      </c>
      <c r="E27" s="225" t="s">
        <v>195</v>
      </c>
      <c r="F27" s="227">
        <v>1.7</v>
      </c>
      <c r="G27" s="225">
        <f t="shared" si="4"/>
        <v>2.21</v>
      </c>
      <c r="H27" s="239">
        <f t="shared" si="6"/>
        <v>0</v>
      </c>
      <c r="I27" s="234"/>
      <c r="J27" s="16"/>
      <c r="L27" s="22">
        <f t="shared" si="1"/>
        <v>0</v>
      </c>
    </row>
    <row r="28" spans="1:12" ht="57" hidden="1" x14ac:dyDescent="0.2">
      <c r="A28" s="155" t="s">
        <v>233</v>
      </c>
      <c r="B28" s="210">
        <v>72911</v>
      </c>
      <c r="C28" s="211" t="s">
        <v>198</v>
      </c>
      <c r="D28" s="226">
        <f>'03- Memoria'!C100</f>
        <v>0</v>
      </c>
      <c r="E28" s="280" t="s">
        <v>11</v>
      </c>
      <c r="F28" s="226">
        <v>9.1199999999999992</v>
      </c>
      <c r="G28" s="225">
        <f t="shared" si="4"/>
        <v>11.83</v>
      </c>
      <c r="H28" s="239">
        <f t="shared" si="6"/>
        <v>0</v>
      </c>
      <c r="I28" s="234"/>
      <c r="J28" s="16"/>
      <c r="L28" s="22">
        <f t="shared" si="1"/>
        <v>0</v>
      </c>
    </row>
    <row r="29" spans="1:12" ht="20.100000000000001" hidden="1" customHeight="1" x14ac:dyDescent="0.2">
      <c r="A29" s="381" t="s">
        <v>12</v>
      </c>
      <c r="B29" s="382"/>
      <c r="C29" s="382"/>
      <c r="D29" s="382"/>
      <c r="E29" s="382"/>
      <c r="F29" s="382"/>
      <c r="G29" s="382"/>
      <c r="H29" s="157">
        <f>SUM(H22:H28)</f>
        <v>0</v>
      </c>
      <c r="I29" s="26"/>
      <c r="J29" s="16" t="e">
        <f t="shared" si="0"/>
        <v>#DIV/0!</v>
      </c>
      <c r="L29" s="22">
        <f t="shared" si="1"/>
        <v>0</v>
      </c>
    </row>
    <row r="30" spans="1:12" s="28" customFormat="1" ht="20.100000000000001" customHeight="1" x14ac:dyDescent="0.2">
      <c r="A30" s="154">
        <v>2</v>
      </c>
      <c r="B30" s="378" t="s">
        <v>93</v>
      </c>
      <c r="C30" s="379"/>
      <c r="D30" s="379"/>
      <c r="E30" s="379"/>
      <c r="F30" s="379"/>
      <c r="G30" s="379"/>
      <c r="H30" s="380"/>
      <c r="I30" s="146"/>
      <c r="J30" s="16" t="e">
        <f>#REF!/#REF!</f>
        <v>#REF!</v>
      </c>
      <c r="L30" s="22" t="e">
        <f>#REF!*#REF!</f>
        <v>#REF!</v>
      </c>
    </row>
    <row r="31" spans="1:12" s="28" customFormat="1" ht="20.100000000000001" hidden="1" customHeight="1" x14ac:dyDescent="0.2">
      <c r="A31" s="154" t="s">
        <v>9</v>
      </c>
      <c r="I31" s="146"/>
      <c r="J31" s="16" t="e">
        <f>H30/D30</f>
        <v>#DIV/0!</v>
      </c>
      <c r="L31" s="22">
        <f>G30*D30</f>
        <v>0</v>
      </c>
    </row>
    <row r="32" spans="1:12" ht="89.25" hidden="1" customHeight="1" x14ac:dyDescent="0.2">
      <c r="A32" s="155" t="s">
        <v>234</v>
      </c>
      <c r="B32" s="117">
        <v>94263</v>
      </c>
      <c r="C32" s="118" t="s">
        <v>374</v>
      </c>
      <c r="D32" s="15">
        <f>'03- Memoria'!C108</f>
        <v>4940</v>
      </c>
      <c r="E32" s="15" t="s">
        <v>10</v>
      </c>
      <c r="F32" s="225">
        <v>0</v>
      </c>
      <c r="G32" s="225">
        <f t="shared" ref="G32:G34" si="7">ROUND(F32*1.2973,2)</f>
        <v>0</v>
      </c>
      <c r="H32" s="156">
        <f>ROUND(D32*G32,2)</f>
        <v>0</v>
      </c>
      <c r="I32" s="16"/>
      <c r="J32" s="16">
        <f t="shared" si="0"/>
        <v>0</v>
      </c>
      <c r="K32" s="23"/>
      <c r="L32" s="22">
        <f t="shared" si="1"/>
        <v>0</v>
      </c>
    </row>
    <row r="33" spans="1:19" ht="71.25" x14ac:dyDescent="0.2">
      <c r="A33" s="155" t="s">
        <v>5</v>
      </c>
      <c r="B33" s="210">
        <v>94271</v>
      </c>
      <c r="C33" s="212" t="s">
        <v>375</v>
      </c>
      <c r="D33" s="213">
        <v>1232</v>
      </c>
      <c r="E33" s="213" t="s">
        <v>10</v>
      </c>
      <c r="F33" s="225">
        <v>79.349999999999994</v>
      </c>
      <c r="G33" s="225">
        <f t="shared" si="7"/>
        <v>102.94</v>
      </c>
      <c r="H33" s="156">
        <f>ROUND(D33*G33,2)</f>
        <v>126822.08</v>
      </c>
      <c r="I33" s="16"/>
      <c r="J33" s="16">
        <f t="shared" si="0"/>
        <v>102.94</v>
      </c>
      <c r="K33" s="23"/>
      <c r="L33" s="22">
        <f t="shared" si="1"/>
        <v>126822.08</v>
      </c>
    </row>
    <row r="34" spans="1:19" ht="57" x14ac:dyDescent="0.2">
      <c r="A34" s="155" t="s">
        <v>163</v>
      </c>
      <c r="B34" s="210">
        <v>94293</v>
      </c>
      <c r="C34" s="212" t="s">
        <v>376</v>
      </c>
      <c r="D34" s="213">
        <f>'03- Memoria'!C115</f>
        <v>21.72</v>
      </c>
      <c r="E34" s="213" t="s">
        <v>11</v>
      </c>
      <c r="F34" s="225">
        <v>148.59</v>
      </c>
      <c r="G34" s="225">
        <f t="shared" si="7"/>
        <v>192.77</v>
      </c>
      <c r="H34" s="156">
        <f>ROUND(D34*G34,2)</f>
        <v>4186.96</v>
      </c>
      <c r="I34" s="16"/>
      <c r="J34" s="16">
        <f t="shared" si="0"/>
        <v>192.76979742173114</v>
      </c>
      <c r="K34" s="23"/>
      <c r="L34" s="22">
        <f t="shared" si="1"/>
        <v>4186.9643999999998</v>
      </c>
    </row>
    <row r="35" spans="1:19" ht="20.100000000000001" customHeight="1" x14ac:dyDescent="0.2">
      <c r="A35" s="381" t="s">
        <v>12</v>
      </c>
      <c r="B35" s="382"/>
      <c r="C35" s="382"/>
      <c r="D35" s="382"/>
      <c r="E35" s="382"/>
      <c r="F35" s="382"/>
      <c r="G35" s="382"/>
      <c r="H35" s="157">
        <f>SUM(H32:H34)</f>
        <v>131009.04000000001</v>
      </c>
      <c r="I35" s="26"/>
      <c r="J35" s="16" t="e">
        <f t="shared" si="0"/>
        <v>#DIV/0!</v>
      </c>
      <c r="L35" s="22">
        <f t="shared" si="1"/>
        <v>0</v>
      </c>
      <c r="M35" s="24"/>
      <c r="N35" s="25"/>
      <c r="O35" s="11"/>
      <c r="P35" s="10"/>
      <c r="Q35" s="23"/>
      <c r="R35" s="12"/>
      <c r="S35" s="12"/>
    </row>
    <row r="36" spans="1:19" s="28" customFormat="1" ht="20.100000000000001" customHeight="1" x14ac:dyDescent="0.2">
      <c r="A36" s="154">
        <v>3</v>
      </c>
      <c r="B36" s="378" t="s">
        <v>43</v>
      </c>
      <c r="C36" s="379"/>
      <c r="D36" s="379"/>
      <c r="E36" s="379"/>
      <c r="F36" s="379"/>
      <c r="G36" s="379"/>
      <c r="H36" s="380"/>
      <c r="I36" s="146"/>
      <c r="J36" s="16" t="e">
        <f t="shared" si="0"/>
        <v>#DIV/0!</v>
      </c>
      <c r="L36" s="22">
        <f t="shared" si="1"/>
        <v>0</v>
      </c>
    </row>
    <row r="37" spans="1:19" ht="28.5" x14ac:dyDescent="0.2">
      <c r="A37" s="155" t="s">
        <v>8</v>
      </c>
      <c r="B37" s="109" t="s">
        <v>385</v>
      </c>
      <c r="C37" s="91" t="s">
        <v>98</v>
      </c>
      <c r="D37" s="15">
        <v>5237</v>
      </c>
      <c r="E37" s="14" t="s">
        <v>6</v>
      </c>
      <c r="F37" s="225">
        <v>7.8</v>
      </c>
      <c r="G37" s="225">
        <f>ROUND(F37*1.2973,2)</f>
        <v>10.119999999999999</v>
      </c>
      <c r="H37" s="156">
        <f>ROUND(D37*G37,2)</f>
        <v>52998.44</v>
      </c>
      <c r="I37" s="16"/>
      <c r="J37" s="16">
        <f t="shared" si="0"/>
        <v>10.120000000000001</v>
      </c>
      <c r="L37" s="22">
        <f t="shared" si="1"/>
        <v>52998.439999999995</v>
      </c>
    </row>
    <row r="38" spans="1:19" x14ac:dyDescent="0.2">
      <c r="A38" s="155" t="s">
        <v>33</v>
      </c>
      <c r="B38" s="109" t="s">
        <v>386</v>
      </c>
      <c r="C38" s="91" t="s">
        <v>343</v>
      </c>
      <c r="D38" s="15">
        <f>D37</f>
        <v>5237</v>
      </c>
      <c r="E38" s="14" t="s">
        <v>6</v>
      </c>
      <c r="F38" s="228">
        <v>2.23</v>
      </c>
      <c r="G38" s="225">
        <f>ROUND(F38*1.2973,2)</f>
        <v>2.89</v>
      </c>
      <c r="H38" s="156">
        <f>ROUND(D38*G38,2)</f>
        <v>15134.93</v>
      </c>
      <c r="I38" s="16"/>
      <c r="J38" s="16">
        <f t="shared" si="0"/>
        <v>2.89</v>
      </c>
      <c r="L38" s="22">
        <f t="shared" si="1"/>
        <v>15134.93</v>
      </c>
    </row>
    <row r="39" spans="1:19" ht="42.75" x14ac:dyDescent="0.2">
      <c r="A39" s="155" t="s">
        <v>134</v>
      </c>
      <c r="B39" s="214" t="s">
        <v>180</v>
      </c>
      <c r="C39" s="215" t="s">
        <v>344</v>
      </c>
      <c r="D39" s="15">
        <v>465</v>
      </c>
      <c r="E39" s="14" t="s">
        <v>101</v>
      </c>
      <c r="F39" s="228">
        <v>407.48</v>
      </c>
      <c r="G39" s="225">
        <f>ROUND(F39*1.2973,2)</f>
        <v>528.62</v>
      </c>
      <c r="H39" s="156">
        <f>ROUND(D39*G39,2)</f>
        <v>245808.3</v>
      </c>
      <c r="I39" s="16">
        <f>SUM(H39:H41)</f>
        <v>267783.78999999998</v>
      </c>
      <c r="J39" s="16">
        <f t="shared" si="0"/>
        <v>528.62</v>
      </c>
      <c r="L39" s="22">
        <f t="shared" si="1"/>
        <v>245808.3</v>
      </c>
    </row>
    <row r="40" spans="1:19" ht="42.75" x14ac:dyDescent="0.2">
      <c r="A40" s="155" t="s">
        <v>230</v>
      </c>
      <c r="B40" s="214" t="s">
        <v>387</v>
      </c>
      <c r="C40" s="91" t="s">
        <v>388</v>
      </c>
      <c r="D40" s="15">
        <v>9808</v>
      </c>
      <c r="E40" s="14" t="s">
        <v>129</v>
      </c>
      <c r="F40" s="228">
        <v>0.91</v>
      </c>
      <c r="G40" s="225">
        <f>ROUND(F40*1.2973,2)</f>
        <v>1.18</v>
      </c>
      <c r="H40" s="156">
        <f>ROUND(D40*G40,2)</f>
        <v>11573.44</v>
      </c>
      <c r="I40" s="16">
        <f>I39/D39</f>
        <v>575.87911827956987</v>
      </c>
      <c r="J40" s="16">
        <f t="shared" si="0"/>
        <v>1.1800000000000002</v>
      </c>
      <c r="L40" s="22">
        <f t="shared" si="1"/>
        <v>11573.439999999999</v>
      </c>
    </row>
    <row r="41" spans="1:19" ht="23.25" customHeight="1" x14ac:dyDescent="0.2">
      <c r="A41" s="155" t="s">
        <v>231</v>
      </c>
      <c r="B41" s="210" t="s">
        <v>185</v>
      </c>
      <c r="C41" s="215" t="s">
        <v>341</v>
      </c>
      <c r="D41" s="213">
        <f>D39</f>
        <v>465</v>
      </c>
      <c r="E41" s="216" t="s">
        <v>192</v>
      </c>
      <c r="F41" s="228">
        <f>'07-COMPOSIÇÃO'!H72</f>
        <v>17.240120000000001</v>
      </c>
      <c r="G41" s="225">
        <f>ROUND(F41*1.2973,2)</f>
        <v>22.37</v>
      </c>
      <c r="H41" s="217">
        <f>ROUND(D41*G41,2)</f>
        <v>10402.049999999999</v>
      </c>
      <c r="I41" s="16"/>
      <c r="J41" s="16">
        <f t="shared" si="0"/>
        <v>22.369999999999997</v>
      </c>
      <c r="L41" s="22">
        <f t="shared" si="1"/>
        <v>10402.050000000001</v>
      </c>
    </row>
    <row r="42" spans="1:19" ht="20.100000000000001" customHeight="1" x14ac:dyDescent="0.2">
      <c r="A42" s="381" t="s">
        <v>12</v>
      </c>
      <c r="B42" s="382"/>
      <c r="C42" s="382"/>
      <c r="D42" s="382"/>
      <c r="E42" s="382"/>
      <c r="F42" s="382"/>
      <c r="G42" s="382"/>
      <c r="H42" s="157">
        <f>SUM(H37:H41)</f>
        <v>335917.16</v>
      </c>
      <c r="I42" s="26"/>
      <c r="J42" s="16" t="e">
        <f t="shared" si="0"/>
        <v>#DIV/0!</v>
      </c>
      <c r="L42" s="22">
        <f t="shared" si="1"/>
        <v>0</v>
      </c>
      <c r="M42" s="24"/>
      <c r="N42" s="25"/>
      <c r="O42" s="11"/>
      <c r="P42" s="10"/>
      <c r="Q42" s="23"/>
      <c r="R42" s="12"/>
      <c r="S42" s="12"/>
    </row>
    <row r="43" spans="1:19" s="28" customFormat="1" ht="20.100000000000001" hidden="1" customHeight="1" x14ac:dyDescent="0.2">
      <c r="A43" s="154" t="s">
        <v>235</v>
      </c>
      <c r="B43" s="378" t="s">
        <v>44</v>
      </c>
      <c r="C43" s="379"/>
      <c r="D43" s="379"/>
      <c r="E43" s="379"/>
      <c r="F43" s="379"/>
      <c r="G43" s="379"/>
      <c r="H43" s="380"/>
      <c r="I43" s="27"/>
      <c r="J43" s="16" t="e">
        <f t="shared" si="0"/>
        <v>#DIV/0!</v>
      </c>
      <c r="L43" s="22">
        <f t="shared" si="1"/>
        <v>0</v>
      </c>
    </row>
    <row r="44" spans="1:19" s="123" customFormat="1" ht="20.100000000000001" hidden="1" customHeight="1" x14ac:dyDescent="0.2">
      <c r="A44" s="158" t="s">
        <v>40</v>
      </c>
      <c r="B44" s="121"/>
      <c r="C44" s="121" t="s">
        <v>86</v>
      </c>
      <c r="D44" s="121"/>
      <c r="E44" s="121"/>
      <c r="F44" s="121"/>
      <c r="G44" s="121"/>
      <c r="H44" s="159"/>
      <c r="I44" s="122"/>
      <c r="J44" s="16" t="e">
        <f t="shared" si="0"/>
        <v>#DIV/0!</v>
      </c>
      <c r="L44" s="22">
        <f t="shared" si="1"/>
        <v>0</v>
      </c>
    </row>
    <row r="45" spans="1:19" ht="39.950000000000003" hidden="1" customHeight="1" x14ac:dyDescent="0.2">
      <c r="A45" s="160" t="s">
        <v>111</v>
      </c>
      <c r="B45" s="231" t="s">
        <v>65</v>
      </c>
      <c r="C45" s="114" t="s">
        <v>66</v>
      </c>
      <c r="D45" s="15">
        <f>'03- Memoria'!C142</f>
        <v>0</v>
      </c>
      <c r="E45" s="15" t="s">
        <v>11</v>
      </c>
      <c r="F45" s="225">
        <v>92.24</v>
      </c>
      <c r="G45" s="225">
        <f t="shared" ref="G45:G50" si="8">ROUND(F45*1.2973,2)</f>
        <v>119.66</v>
      </c>
      <c r="H45" s="156">
        <f>ROUND(G45*D45,2)</f>
        <v>0</v>
      </c>
      <c r="I45" s="16"/>
      <c r="J45" s="16" t="e">
        <f t="shared" si="0"/>
        <v>#DIV/0!</v>
      </c>
      <c r="L45" s="22">
        <f t="shared" si="1"/>
        <v>0</v>
      </c>
    </row>
    <row r="46" spans="1:19" ht="39.950000000000003" hidden="1" customHeight="1" x14ac:dyDescent="0.2">
      <c r="A46" s="160" t="s">
        <v>113</v>
      </c>
      <c r="B46" s="231" t="s">
        <v>131</v>
      </c>
      <c r="C46" s="77" t="s">
        <v>67</v>
      </c>
      <c r="D46" s="15">
        <f>'03- Memoria'!C145</f>
        <v>0</v>
      </c>
      <c r="E46" s="116" t="s">
        <v>6</v>
      </c>
      <c r="F46" s="229">
        <v>35.729999999999997</v>
      </c>
      <c r="G46" s="225">
        <f t="shared" si="8"/>
        <v>46.35</v>
      </c>
      <c r="H46" s="156">
        <f>ROUND(G46*D46,2)</f>
        <v>0</v>
      </c>
      <c r="I46" s="21"/>
      <c r="J46" s="16" t="e">
        <f t="shared" si="0"/>
        <v>#DIV/0!</v>
      </c>
      <c r="L46" s="22">
        <f t="shared" si="1"/>
        <v>0</v>
      </c>
    </row>
    <row r="47" spans="1:19" s="129" customFormat="1" ht="20.100000000000001" hidden="1" customHeight="1" x14ac:dyDescent="0.2">
      <c r="A47" s="161" t="s">
        <v>50</v>
      </c>
      <c r="B47" s="124"/>
      <c r="C47" s="125" t="s">
        <v>59</v>
      </c>
      <c r="D47" s="126"/>
      <c r="E47" s="127"/>
      <c r="F47" s="230"/>
      <c r="G47" s="225">
        <f t="shared" si="8"/>
        <v>0</v>
      </c>
      <c r="H47" s="162"/>
      <c r="I47" s="128"/>
      <c r="J47" s="16" t="e">
        <f t="shared" si="0"/>
        <v>#DIV/0!</v>
      </c>
      <c r="L47" s="22">
        <f t="shared" si="1"/>
        <v>0</v>
      </c>
    </row>
    <row r="48" spans="1:19" ht="39.950000000000003" hidden="1" customHeight="1" x14ac:dyDescent="0.2">
      <c r="A48" s="160" t="s">
        <v>112</v>
      </c>
      <c r="B48" s="231">
        <v>73481</v>
      </c>
      <c r="C48" s="77" t="s">
        <v>92</v>
      </c>
      <c r="D48" s="15">
        <v>0</v>
      </c>
      <c r="E48" s="15" t="s">
        <v>11</v>
      </c>
      <c r="F48" s="229">
        <v>31.63</v>
      </c>
      <c r="G48" s="225">
        <f t="shared" si="8"/>
        <v>41.03</v>
      </c>
      <c r="H48" s="156">
        <f>ROUND(G48*D48,2)</f>
        <v>0</v>
      </c>
      <c r="I48" s="21"/>
      <c r="J48" s="16" t="e">
        <f t="shared" si="0"/>
        <v>#DIV/0!</v>
      </c>
      <c r="L48" s="22">
        <f t="shared" si="1"/>
        <v>0</v>
      </c>
    </row>
    <row r="49" spans="1:12" ht="39.950000000000003" hidden="1" customHeight="1" x14ac:dyDescent="0.2">
      <c r="A49" s="160" t="s">
        <v>236</v>
      </c>
      <c r="B49" s="231">
        <v>5651</v>
      </c>
      <c r="C49" s="211" t="s">
        <v>216</v>
      </c>
      <c r="D49" s="15">
        <v>0</v>
      </c>
      <c r="E49" s="116" t="s">
        <v>6</v>
      </c>
      <c r="F49" s="229">
        <v>27.68</v>
      </c>
      <c r="G49" s="225">
        <f t="shared" si="8"/>
        <v>35.909999999999997</v>
      </c>
      <c r="H49" s="156">
        <f>ROUND(G49*D49,2)</f>
        <v>0</v>
      </c>
      <c r="I49" s="201">
        <f>H70</f>
        <v>0.47786936764148463</v>
      </c>
      <c r="J49" s="16" t="e">
        <f t="shared" si="0"/>
        <v>#DIV/0!</v>
      </c>
      <c r="K49" s="208"/>
      <c r="L49" s="22">
        <f t="shared" si="1"/>
        <v>0</v>
      </c>
    </row>
    <row r="50" spans="1:12" ht="39.950000000000003" hidden="1" customHeight="1" x14ac:dyDescent="0.2">
      <c r="A50" s="160" t="s">
        <v>237</v>
      </c>
      <c r="B50" s="231">
        <v>6045</v>
      </c>
      <c r="C50" s="77" t="s">
        <v>342</v>
      </c>
      <c r="D50" s="15">
        <v>0</v>
      </c>
      <c r="E50" s="15" t="s">
        <v>11</v>
      </c>
      <c r="F50" s="225">
        <v>367.55</v>
      </c>
      <c r="G50" s="225">
        <f t="shared" si="8"/>
        <v>476.82</v>
      </c>
      <c r="H50" s="156">
        <f>ROUND(G50*D50,2)</f>
        <v>0</v>
      </c>
      <c r="I50" s="16"/>
      <c r="J50" s="16" t="e">
        <f t="shared" si="0"/>
        <v>#DIV/0!</v>
      </c>
      <c r="L50" s="22">
        <f t="shared" si="1"/>
        <v>0</v>
      </c>
    </row>
    <row r="51" spans="1:12" ht="20.100000000000001" hidden="1" customHeight="1" x14ac:dyDescent="0.2">
      <c r="A51" s="381" t="s">
        <v>12</v>
      </c>
      <c r="B51" s="382"/>
      <c r="C51" s="382"/>
      <c r="D51" s="382"/>
      <c r="E51" s="382"/>
      <c r="F51" s="382"/>
      <c r="G51" s="382"/>
      <c r="H51" s="157">
        <f>SUM(H45:H50)</f>
        <v>0</v>
      </c>
      <c r="I51" s="26"/>
      <c r="J51" s="16" t="e">
        <f t="shared" si="0"/>
        <v>#DIV/0!</v>
      </c>
      <c r="L51" s="22">
        <f t="shared" si="1"/>
        <v>0</v>
      </c>
    </row>
    <row r="52" spans="1:12" s="28" customFormat="1" ht="20.100000000000001" customHeight="1" x14ac:dyDescent="0.2">
      <c r="A52" s="154">
        <v>4</v>
      </c>
      <c r="B52" s="339"/>
      <c r="C52" s="339" t="s">
        <v>114</v>
      </c>
      <c r="D52" s="340"/>
      <c r="E52" s="340"/>
      <c r="F52" s="340"/>
      <c r="G52" s="340"/>
      <c r="H52" s="341"/>
      <c r="I52" s="151"/>
      <c r="J52" s="16" t="e">
        <f t="shared" si="0"/>
        <v>#DIV/0!</v>
      </c>
      <c r="L52" s="22">
        <f t="shared" si="1"/>
        <v>0</v>
      </c>
    </row>
    <row r="53" spans="1:12" s="138" customFormat="1" ht="20.100000000000001" customHeight="1" x14ac:dyDescent="0.2">
      <c r="A53" s="158" t="s">
        <v>9</v>
      </c>
      <c r="B53" s="139"/>
      <c r="C53" s="139" t="s">
        <v>45</v>
      </c>
      <c r="D53" s="77"/>
      <c r="E53" s="77"/>
      <c r="F53" s="77"/>
      <c r="G53" s="77"/>
      <c r="H53" s="163"/>
      <c r="I53" s="152"/>
      <c r="J53" s="16" t="e">
        <f t="shared" si="0"/>
        <v>#DIV/0!</v>
      </c>
      <c r="L53" s="22">
        <f t="shared" si="1"/>
        <v>0</v>
      </c>
    </row>
    <row r="54" spans="1:12" s="88" customFormat="1" ht="60" hidden="1" customHeight="1" x14ac:dyDescent="0.2">
      <c r="A54" s="164" t="s">
        <v>87</v>
      </c>
      <c r="B54" s="232" t="s">
        <v>160</v>
      </c>
      <c r="C54" s="118" t="s">
        <v>166</v>
      </c>
      <c r="D54" s="115">
        <f>'03- Memoria'!C160</f>
        <v>0</v>
      </c>
      <c r="E54" s="115" t="s">
        <v>36</v>
      </c>
      <c r="F54" s="229">
        <v>216.56</v>
      </c>
      <c r="G54" s="225">
        <f t="shared" ref="G54:G59" si="9">ROUND(F54*1.2973,2)</f>
        <v>280.94</v>
      </c>
      <c r="H54" s="165">
        <f>ROUND(G54*D54,2)</f>
        <v>0</v>
      </c>
      <c r="I54" s="153"/>
      <c r="J54" s="16" t="e">
        <f t="shared" si="0"/>
        <v>#DIV/0!</v>
      </c>
      <c r="L54" s="22">
        <f t="shared" si="1"/>
        <v>0</v>
      </c>
    </row>
    <row r="55" spans="1:12" ht="39.950000000000003" customHeight="1" x14ac:dyDescent="0.2">
      <c r="A55" s="164" t="s">
        <v>234</v>
      </c>
      <c r="B55" s="119" t="s">
        <v>393</v>
      </c>
      <c r="C55" s="77" t="s">
        <v>64</v>
      </c>
      <c r="D55" s="115">
        <f>'03- Memoria'!C163</f>
        <v>20</v>
      </c>
      <c r="E55" s="115" t="s">
        <v>36</v>
      </c>
      <c r="F55" s="229">
        <v>115.55</v>
      </c>
      <c r="G55" s="225">
        <f t="shared" si="9"/>
        <v>149.9</v>
      </c>
      <c r="H55" s="165">
        <f>ROUND(G55*D55,2)</f>
        <v>2998</v>
      </c>
      <c r="I55" s="26"/>
      <c r="J55" s="16">
        <f t="shared" si="0"/>
        <v>149.9</v>
      </c>
      <c r="L55" s="22">
        <f t="shared" si="1"/>
        <v>2998</v>
      </c>
    </row>
    <row r="56" spans="1:12" ht="39.950000000000003" customHeight="1" x14ac:dyDescent="0.2">
      <c r="A56" s="164" t="s">
        <v>382</v>
      </c>
      <c r="B56" s="119" t="s">
        <v>394</v>
      </c>
      <c r="C56" s="77" t="s">
        <v>161</v>
      </c>
      <c r="D56" s="115">
        <f>INT(D55/2)+D54</f>
        <v>10</v>
      </c>
      <c r="E56" s="115" t="s">
        <v>36</v>
      </c>
      <c r="F56" s="229">
        <v>148.97999999999999</v>
      </c>
      <c r="G56" s="225">
        <f t="shared" si="9"/>
        <v>193.27</v>
      </c>
      <c r="H56" s="165">
        <f>ROUND(G56*D56,2)</f>
        <v>1932.7</v>
      </c>
      <c r="I56" s="26"/>
      <c r="J56" s="16">
        <f t="shared" si="0"/>
        <v>193.27</v>
      </c>
      <c r="L56" s="22">
        <f t="shared" si="1"/>
        <v>1932.7</v>
      </c>
    </row>
    <row r="57" spans="1:12" ht="39.950000000000003" hidden="1" customHeight="1" x14ac:dyDescent="0.2">
      <c r="A57" s="164" t="s">
        <v>377</v>
      </c>
      <c r="B57" s="119" t="s">
        <v>334</v>
      </c>
      <c r="C57" s="77" t="s">
        <v>335</v>
      </c>
      <c r="D57" s="115">
        <v>0</v>
      </c>
      <c r="E57" s="115" t="s">
        <v>336</v>
      </c>
      <c r="F57" s="229">
        <v>13.86</v>
      </c>
      <c r="G57" s="225">
        <f t="shared" si="9"/>
        <v>17.98</v>
      </c>
      <c r="H57" s="165">
        <f>ROUND(G57*D57,2)</f>
        <v>0</v>
      </c>
      <c r="I57" s="26"/>
      <c r="J57" s="16"/>
      <c r="L57" s="22"/>
    </row>
    <row r="58" spans="1:12" s="138" customFormat="1" ht="20.100000000000001" customHeight="1" x14ac:dyDescent="0.2">
      <c r="A58" s="158" t="s">
        <v>99</v>
      </c>
      <c r="B58" s="139"/>
      <c r="C58" s="139" t="s">
        <v>103</v>
      </c>
      <c r="D58" s="115"/>
      <c r="E58" s="115"/>
      <c r="F58" s="229"/>
      <c r="G58" s="225">
        <f t="shared" si="9"/>
        <v>0</v>
      </c>
      <c r="H58" s="165"/>
      <c r="I58" s="152"/>
      <c r="J58" s="16" t="e">
        <f t="shared" si="0"/>
        <v>#DIV/0!</v>
      </c>
      <c r="L58" s="22">
        <f t="shared" si="1"/>
        <v>0</v>
      </c>
    </row>
    <row r="59" spans="1:12" ht="39.950000000000003" customHeight="1" x14ac:dyDescent="0.2">
      <c r="A59" s="164" t="s">
        <v>383</v>
      </c>
      <c r="B59" s="137" t="s">
        <v>395</v>
      </c>
      <c r="C59" s="118" t="s">
        <v>104</v>
      </c>
      <c r="D59" s="115">
        <f>'03- Memoria'!C174</f>
        <v>1235</v>
      </c>
      <c r="E59" s="115" t="s">
        <v>6</v>
      </c>
      <c r="F59" s="229">
        <v>15.36</v>
      </c>
      <c r="G59" s="225">
        <f t="shared" si="9"/>
        <v>19.93</v>
      </c>
      <c r="H59" s="165">
        <f>ROUND(G59*D59,2)</f>
        <v>24613.55</v>
      </c>
      <c r="I59" s="26"/>
      <c r="J59" s="16">
        <f t="shared" si="0"/>
        <v>19.93</v>
      </c>
      <c r="L59" s="22">
        <f t="shared" si="1"/>
        <v>24613.55</v>
      </c>
    </row>
    <row r="60" spans="1:12" ht="20.100000000000001" customHeight="1" x14ac:dyDescent="0.2">
      <c r="A60" s="386" t="s">
        <v>12</v>
      </c>
      <c r="B60" s="387"/>
      <c r="C60" s="387"/>
      <c r="D60" s="387"/>
      <c r="E60" s="387"/>
      <c r="F60" s="387"/>
      <c r="G60" s="388"/>
      <c r="H60" s="157">
        <f>SUM(H54:H59)</f>
        <v>29544.25</v>
      </c>
      <c r="I60" s="26"/>
      <c r="J60" s="16" t="e">
        <f t="shared" si="0"/>
        <v>#DIV/0!</v>
      </c>
      <c r="L60" s="22">
        <f t="shared" si="1"/>
        <v>0</v>
      </c>
    </row>
    <row r="61" spans="1:12" s="28" customFormat="1" ht="20.100000000000001" customHeight="1" x14ac:dyDescent="0.2">
      <c r="A61" s="154">
        <v>5</v>
      </c>
      <c r="B61" s="339"/>
      <c r="C61" s="339" t="s">
        <v>19</v>
      </c>
      <c r="D61" s="340"/>
      <c r="E61" s="340"/>
      <c r="F61" s="340"/>
      <c r="G61" s="340"/>
      <c r="H61" s="341"/>
      <c r="I61" s="146"/>
      <c r="J61" s="16" t="e">
        <f t="shared" si="0"/>
        <v>#DIV/0!</v>
      </c>
      <c r="L61" s="22">
        <f t="shared" si="1"/>
        <v>0</v>
      </c>
    </row>
    <row r="62" spans="1:12" ht="20.100000000000001" customHeight="1" x14ac:dyDescent="0.2">
      <c r="A62" s="155" t="s">
        <v>39</v>
      </c>
      <c r="B62" s="363" t="s">
        <v>396</v>
      </c>
      <c r="C62" s="17" t="s">
        <v>22</v>
      </c>
      <c r="D62" s="15">
        <v>8011</v>
      </c>
      <c r="E62" s="15" t="s">
        <v>6</v>
      </c>
      <c r="F62" s="355">
        <v>2.0699999999999998</v>
      </c>
      <c r="G62" s="225">
        <f>ROUND(F62*1.2973,2)</f>
        <v>2.69</v>
      </c>
      <c r="H62" s="156">
        <f>ROUND(D62*G62,2)</f>
        <v>21549.59</v>
      </c>
      <c r="I62" s="16"/>
      <c r="J62" s="16">
        <f t="shared" si="0"/>
        <v>2.69</v>
      </c>
      <c r="L62" s="22">
        <f t="shared" si="1"/>
        <v>21549.59</v>
      </c>
    </row>
    <row r="63" spans="1:12" ht="29.25" customHeight="1" x14ac:dyDescent="0.2">
      <c r="A63" s="381" t="s">
        <v>12</v>
      </c>
      <c r="B63" s="382"/>
      <c r="C63" s="382"/>
      <c r="D63" s="382"/>
      <c r="E63" s="382"/>
      <c r="F63" s="382"/>
      <c r="G63" s="382"/>
      <c r="H63" s="157">
        <f>SUM(H62)</f>
        <v>21549.59</v>
      </c>
      <c r="I63" s="26"/>
      <c r="J63" s="16" t="e">
        <f t="shared" si="0"/>
        <v>#DIV/0!</v>
      </c>
      <c r="L63" s="22" t="e">
        <f>SUM(L11:L62)</f>
        <v>#REF!</v>
      </c>
    </row>
    <row r="64" spans="1:12" ht="34.5" customHeight="1" thickBot="1" x14ac:dyDescent="0.25">
      <c r="A64" s="166"/>
      <c r="B64" s="167"/>
      <c r="C64" s="167"/>
      <c r="D64" s="167"/>
      <c r="E64" s="384" t="s">
        <v>79</v>
      </c>
      <c r="F64" s="384"/>
      <c r="G64" s="385"/>
      <c r="H64" s="168">
        <f>(H16+H29+H35+H42+H51+H63+H60+H20)</f>
        <v>535947.14</v>
      </c>
      <c r="I64" s="26"/>
      <c r="J64" s="16" t="e">
        <f t="shared" si="0"/>
        <v>#DIV/0!</v>
      </c>
      <c r="L64" s="22">
        <f t="shared" ref="L64" si="10">G64*D64</f>
        <v>0</v>
      </c>
    </row>
    <row r="65" spans="1:10" ht="20.100000000000001" customHeight="1" x14ac:dyDescent="0.2">
      <c r="A65" s="453" t="s">
        <v>404</v>
      </c>
      <c r="B65" s="453"/>
      <c r="C65" s="453"/>
      <c r="D65" s="453"/>
      <c r="E65" s="453"/>
      <c r="F65" s="453"/>
      <c r="G65" s="453"/>
      <c r="H65" s="454"/>
      <c r="I65" s="26"/>
      <c r="J65" s="16"/>
    </row>
    <row r="66" spans="1:10" ht="14.45" customHeight="1" x14ac:dyDescent="0.2">
      <c r="A66" s="18"/>
      <c r="B66" s="18"/>
      <c r="C66" s="383"/>
      <c r="D66" s="383"/>
      <c r="E66" s="383"/>
      <c r="F66" s="383"/>
      <c r="G66" s="383"/>
      <c r="H66" s="383"/>
      <c r="I66" s="26"/>
      <c r="J66" s="16"/>
    </row>
    <row r="67" spans="1:10" ht="14.45" customHeight="1" x14ac:dyDescent="0.2">
      <c r="A67" s="18"/>
      <c r="B67" s="18"/>
      <c r="C67" s="18"/>
      <c r="D67" s="19"/>
      <c r="E67" s="19"/>
      <c r="F67" s="19"/>
      <c r="G67" s="19"/>
      <c r="H67" s="284"/>
      <c r="I67" s="26"/>
      <c r="J67" s="16"/>
    </row>
    <row r="68" spans="1:10" ht="14.45" customHeight="1" x14ac:dyDescent="0.2">
      <c r="E68" s="7"/>
      <c r="G68" s="19" t="s">
        <v>379</v>
      </c>
      <c r="H68" s="284">
        <v>1121534.83</v>
      </c>
      <c r="I68" s="9"/>
    </row>
    <row r="69" spans="1:10" ht="14.45" customHeight="1" x14ac:dyDescent="0.2">
      <c r="D69" s="8"/>
      <c r="E69" s="7"/>
      <c r="G69" s="360" t="s">
        <v>380</v>
      </c>
      <c r="H69" s="361">
        <f>H64</f>
        <v>535947.14</v>
      </c>
      <c r="I69" s="9"/>
    </row>
    <row r="70" spans="1:10" ht="14.45" customHeight="1" x14ac:dyDescent="0.2">
      <c r="D70" s="8"/>
      <c r="E70" s="7"/>
      <c r="H70" s="362">
        <f>H69/H68</f>
        <v>0.47786936764148463</v>
      </c>
    </row>
    <row r="71" spans="1:10" ht="14.45" customHeight="1" x14ac:dyDescent="0.2">
      <c r="D71" s="8"/>
      <c r="E71" s="7"/>
    </row>
    <row r="72" spans="1:10" ht="14.45" customHeight="1" x14ac:dyDescent="0.2"/>
    <row r="79" spans="1:10" x14ac:dyDescent="0.2">
      <c r="E79" s="284"/>
    </row>
  </sheetData>
  <mergeCells count="24">
    <mergeCell ref="A6:H6"/>
    <mergeCell ref="A8:H8"/>
    <mergeCell ref="A9:D11"/>
    <mergeCell ref="E9:H9"/>
    <mergeCell ref="E10:H11"/>
    <mergeCell ref="A20:G20"/>
    <mergeCell ref="B17:H17"/>
    <mergeCell ref="B21:H21"/>
    <mergeCell ref="A29:G29"/>
    <mergeCell ref="A16:G16"/>
    <mergeCell ref="B30:H30"/>
    <mergeCell ref="B36:H36"/>
    <mergeCell ref="A35:G35"/>
    <mergeCell ref="C66:H66"/>
    <mergeCell ref="E64:G64"/>
    <mergeCell ref="A63:G63"/>
    <mergeCell ref="A60:G60"/>
    <mergeCell ref="A51:G51"/>
    <mergeCell ref="B43:H43"/>
    <mergeCell ref="A42:G42"/>
    <mergeCell ref="A65:H65"/>
    <mergeCell ref="B13:H13"/>
    <mergeCell ref="A7:H7"/>
    <mergeCell ref="A1:H5"/>
  </mergeCells>
  <phoneticPr fontId="6" type="noConversion"/>
  <printOptions horizontalCentered="1"/>
  <pageMargins left="0.78740157480314965" right="0.59055118110236227" top="0.39370078740157483" bottom="0.39370078740157483" header="0.31496062992125984" footer="0.31496062992125984"/>
  <pageSetup paperSize="9" scale="72" fitToHeight="2" orientation="landscape" r:id="rId1"/>
  <headerFooter alignWithMargins="0">
    <oddFooter>Página &amp;P de &amp;N</oddFooter>
  </headerFooter>
  <rowBreaks count="1" manualBreakCount="1">
    <brk id="4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3:F200"/>
  <sheetViews>
    <sheetView view="pageBreakPreview" zoomScale="85" zoomScaleSheetLayoutView="85" workbookViewId="0">
      <selection activeCell="C27" sqref="C27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191" bestFit="1" customWidth="1"/>
    <col min="4" max="4" width="9.28515625" style="57" customWidth="1"/>
    <col min="5" max="5" width="15.28515625" style="4" bestFit="1" customWidth="1"/>
    <col min="6" max="16384" width="9.140625" style="4"/>
  </cols>
  <sheetData>
    <row r="3" spans="1:6" x14ac:dyDescent="0.2">
      <c r="A3" s="343"/>
      <c r="B3" s="344"/>
      <c r="C3" s="345"/>
      <c r="D3" s="346"/>
      <c r="E3" s="345"/>
      <c r="F3" s="345"/>
    </row>
    <row r="4" spans="1:6" x14ac:dyDescent="0.2">
      <c r="A4" s="343"/>
      <c r="B4" s="344"/>
      <c r="C4" s="345"/>
      <c r="D4" s="346"/>
      <c r="E4" s="345"/>
      <c r="F4" s="345"/>
    </row>
    <row r="5" spans="1:6" ht="15.75" x14ac:dyDescent="0.25">
      <c r="A5" s="389">
        <f>'02-Orç. Geral'!A2:H2</f>
        <v>0</v>
      </c>
      <c r="B5" s="389"/>
      <c r="C5" s="389"/>
      <c r="D5" s="389"/>
      <c r="E5" s="345"/>
      <c r="F5" s="345"/>
    </row>
    <row r="6" spans="1:6" ht="15.75" x14ac:dyDescent="0.25">
      <c r="A6" s="390">
        <f>'02-Orç. Geral'!A3:H3</f>
        <v>0</v>
      </c>
      <c r="B6" s="390"/>
      <c r="C6" s="390"/>
      <c r="D6" s="390"/>
      <c r="E6" s="348"/>
      <c r="F6" s="348"/>
    </row>
    <row r="7" spans="1:6" ht="15.75" x14ac:dyDescent="0.25">
      <c r="A7" s="377"/>
      <c r="B7" s="377"/>
      <c r="C7" s="377"/>
      <c r="D7" s="377"/>
      <c r="E7" s="348"/>
      <c r="F7" s="348"/>
    </row>
    <row r="8" spans="1:6" ht="15.75" x14ac:dyDescent="0.25">
      <c r="A8" s="377"/>
      <c r="B8" s="377"/>
      <c r="C8" s="377"/>
      <c r="D8" s="377"/>
      <c r="E8" s="347"/>
      <c r="F8" s="347"/>
    </row>
    <row r="9" spans="1:6" ht="19.5" x14ac:dyDescent="0.25">
      <c r="A9" s="392" t="s">
        <v>78</v>
      </c>
      <c r="B9" s="392"/>
      <c r="C9" s="392"/>
      <c r="D9" s="392"/>
      <c r="E9" s="111"/>
    </row>
    <row r="10" spans="1:6" x14ac:dyDescent="0.2">
      <c r="A10" s="31"/>
      <c r="B10" s="31"/>
      <c r="C10" s="190"/>
      <c r="D10" s="32"/>
      <c r="E10" s="111"/>
    </row>
    <row r="11" spans="1:6" x14ac:dyDescent="0.2">
      <c r="A11" s="58" t="s">
        <v>20</v>
      </c>
      <c r="B11" s="33">
        <f>'02-Orç. Geral'!B9:C9</f>
        <v>0</v>
      </c>
      <c r="C11" s="190"/>
      <c r="D11" s="32"/>
    </row>
    <row r="12" spans="1:6" x14ac:dyDescent="0.2">
      <c r="A12" s="58" t="s">
        <v>21</v>
      </c>
      <c r="B12" s="33">
        <f>'02-Orç. Geral'!B10:C10</f>
        <v>0</v>
      </c>
    </row>
    <row r="13" spans="1:6" x14ac:dyDescent="0.2">
      <c r="A13" s="58" t="s">
        <v>62</v>
      </c>
      <c r="B13" s="33">
        <f>'02-Orç. Geral'!B11:C11</f>
        <v>0</v>
      </c>
    </row>
    <row r="14" spans="1:6" x14ac:dyDescent="0.2">
      <c r="A14" s="34"/>
      <c r="B14" s="35" t="s">
        <v>41</v>
      </c>
      <c r="C14" s="192"/>
      <c r="D14" s="37"/>
    </row>
    <row r="15" spans="1:6" x14ac:dyDescent="0.2">
      <c r="A15" s="34"/>
      <c r="B15" s="36" t="s">
        <v>24</v>
      </c>
      <c r="C15" s="193">
        <v>2500</v>
      </c>
      <c r="D15" s="34" t="s">
        <v>10</v>
      </c>
      <c r="E15" s="4">
        <f>13*110</f>
        <v>1430</v>
      </c>
    </row>
    <row r="16" spans="1:6" x14ac:dyDescent="0.2">
      <c r="A16" s="34"/>
      <c r="B16" s="36" t="s">
        <v>53</v>
      </c>
      <c r="C16" s="193">
        <v>6</v>
      </c>
      <c r="D16" s="34" t="s">
        <v>10</v>
      </c>
    </row>
    <row r="17" spans="1:5" hidden="1" x14ac:dyDescent="0.2">
      <c r="A17" s="34"/>
      <c r="B17" s="36" t="s">
        <v>72</v>
      </c>
      <c r="C17" s="193">
        <v>7</v>
      </c>
      <c r="D17" s="34" t="s">
        <v>10</v>
      </c>
    </row>
    <row r="18" spans="1:5" hidden="1" x14ac:dyDescent="0.2">
      <c r="A18" s="34"/>
      <c r="B18" s="36" t="s">
        <v>94</v>
      </c>
      <c r="C18" s="193">
        <f>4</f>
        <v>4</v>
      </c>
      <c r="D18" s="34" t="s">
        <v>10</v>
      </c>
    </row>
    <row r="19" spans="1:5" hidden="1" x14ac:dyDescent="0.2">
      <c r="A19" s="34"/>
      <c r="B19" s="36" t="s">
        <v>95</v>
      </c>
      <c r="C19" s="193">
        <v>0</v>
      </c>
      <c r="D19" s="34" t="s">
        <v>36</v>
      </c>
    </row>
    <row r="20" spans="1:5" x14ac:dyDescent="0.2">
      <c r="A20" s="34"/>
      <c r="B20" s="36" t="s">
        <v>96</v>
      </c>
      <c r="C20" s="193">
        <v>6</v>
      </c>
      <c r="D20" s="34" t="s">
        <v>10</v>
      </c>
    </row>
    <row r="21" spans="1:5" x14ac:dyDescent="0.2">
      <c r="A21" s="34"/>
      <c r="B21" s="36" t="s">
        <v>97</v>
      </c>
      <c r="C21" s="193">
        <v>10</v>
      </c>
      <c r="D21" s="34" t="s">
        <v>36</v>
      </c>
    </row>
    <row r="22" spans="1:5" hidden="1" x14ac:dyDescent="0.2">
      <c r="A22" s="34"/>
      <c r="B22" s="36" t="s">
        <v>73</v>
      </c>
      <c r="C22" s="222">
        <v>0</v>
      </c>
      <c r="D22" s="34" t="s">
        <v>10</v>
      </c>
      <c r="E22" s="120"/>
    </row>
    <row r="23" spans="1:5" x14ac:dyDescent="0.2">
      <c r="A23" s="34"/>
      <c r="B23" s="36"/>
      <c r="C23" s="222"/>
      <c r="D23" s="34"/>
      <c r="E23" s="120"/>
    </row>
    <row r="24" spans="1:5" ht="14.25" customHeight="1" x14ac:dyDescent="0.2">
      <c r="A24" s="38"/>
      <c r="B24" s="39"/>
      <c r="C24" s="194"/>
      <c r="D24" s="40"/>
    </row>
    <row r="25" spans="1:5" x14ac:dyDescent="0.2">
      <c r="A25" s="41" t="s">
        <v>25</v>
      </c>
      <c r="B25" s="41" t="s">
        <v>15</v>
      </c>
      <c r="C25" s="195"/>
      <c r="D25" s="42"/>
    </row>
    <row r="26" spans="1:5" x14ac:dyDescent="0.2">
      <c r="A26" s="43" t="s">
        <v>3</v>
      </c>
      <c r="B26" s="44" t="s">
        <v>48</v>
      </c>
      <c r="C26" s="196"/>
      <c r="D26" s="45"/>
    </row>
    <row r="27" spans="1:5" x14ac:dyDescent="0.2">
      <c r="A27" s="43"/>
      <c r="B27" s="46" t="s">
        <v>60</v>
      </c>
      <c r="C27" s="196">
        <v>6</v>
      </c>
      <c r="D27" s="45" t="s">
        <v>6</v>
      </c>
    </row>
    <row r="28" spans="1:5" x14ac:dyDescent="0.2">
      <c r="A28" s="43"/>
      <c r="B28" s="47" t="s">
        <v>23</v>
      </c>
      <c r="C28" s="197">
        <f>ROUND((C27),2)</f>
        <v>6</v>
      </c>
      <c r="D28" s="48" t="s">
        <v>6</v>
      </c>
      <c r="E28" s="111"/>
    </row>
    <row r="29" spans="1:5" x14ac:dyDescent="0.2">
      <c r="A29" s="43" t="s">
        <v>4</v>
      </c>
      <c r="B29" s="44" t="s">
        <v>47</v>
      </c>
      <c r="C29" s="196"/>
      <c r="D29" s="45"/>
    </row>
    <row r="30" spans="1:5" x14ac:dyDescent="0.2">
      <c r="A30" s="43"/>
      <c r="B30" s="46" t="s">
        <v>360</v>
      </c>
      <c r="C30" s="196">
        <f>3.3*8.8</f>
        <v>29.04</v>
      </c>
      <c r="D30" s="45" t="s">
        <v>6</v>
      </c>
    </row>
    <row r="31" spans="1:5" x14ac:dyDescent="0.2">
      <c r="A31" s="391"/>
      <c r="B31" s="391"/>
      <c r="C31" s="391"/>
      <c r="D31" s="391"/>
    </row>
    <row r="32" spans="1:5" x14ac:dyDescent="0.2">
      <c r="A32" s="391"/>
      <c r="B32" s="391"/>
      <c r="C32" s="391"/>
      <c r="D32" s="391"/>
    </row>
    <row r="33" spans="1:4" x14ac:dyDescent="0.2">
      <c r="A33" s="391"/>
      <c r="B33" s="391"/>
      <c r="C33" s="391"/>
      <c r="D33" s="391"/>
    </row>
    <row r="34" spans="1:4" x14ac:dyDescent="0.2">
      <c r="A34" s="391"/>
      <c r="B34" s="391"/>
      <c r="C34" s="391"/>
      <c r="D34" s="391"/>
    </row>
    <row r="35" spans="1:4" x14ac:dyDescent="0.2">
      <c r="A35" s="391"/>
      <c r="B35" s="391"/>
      <c r="C35" s="391"/>
      <c r="D35" s="391"/>
    </row>
    <row r="36" spans="1:4" x14ac:dyDescent="0.2">
      <c r="A36" s="391"/>
      <c r="B36" s="391"/>
      <c r="C36" s="391"/>
      <c r="D36" s="391"/>
    </row>
    <row r="37" spans="1:4" x14ac:dyDescent="0.2">
      <c r="A37" s="391"/>
      <c r="B37" s="391"/>
      <c r="C37" s="391"/>
      <c r="D37" s="391"/>
    </row>
    <row r="38" spans="1:4" x14ac:dyDescent="0.2">
      <c r="A38" s="391"/>
      <c r="B38" s="391"/>
      <c r="C38" s="391"/>
      <c r="D38" s="391"/>
    </row>
    <row r="39" spans="1:4" x14ac:dyDescent="0.2">
      <c r="A39" s="391"/>
      <c r="B39" s="391"/>
      <c r="C39" s="391"/>
      <c r="D39" s="391"/>
    </row>
    <row r="40" spans="1:4" x14ac:dyDescent="0.2">
      <c r="A40" s="391"/>
      <c r="B40" s="391"/>
      <c r="C40" s="391"/>
      <c r="D40" s="391"/>
    </row>
    <row r="41" spans="1:4" x14ac:dyDescent="0.2">
      <c r="A41" s="391"/>
      <c r="B41" s="391"/>
      <c r="C41" s="391"/>
      <c r="D41" s="391"/>
    </row>
    <row r="42" spans="1:4" x14ac:dyDescent="0.2">
      <c r="A42" s="391"/>
      <c r="B42" s="391"/>
      <c r="C42" s="391"/>
      <c r="D42" s="391"/>
    </row>
    <row r="43" spans="1:4" x14ac:dyDescent="0.2">
      <c r="A43" s="391"/>
      <c r="B43" s="391"/>
      <c r="C43" s="391"/>
      <c r="D43" s="391"/>
    </row>
    <row r="44" spans="1:4" x14ac:dyDescent="0.2">
      <c r="A44" s="391"/>
      <c r="B44" s="391"/>
      <c r="C44" s="391"/>
      <c r="D44" s="391"/>
    </row>
    <row r="45" spans="1:4" x14ac:dyDescent="0.2">
      <c r="A45" s="391"/>
      <c r="B45" s="391"/>
      <c r="C45" s="391"/>
      <c r="D45" s="391"/>
    </row>
    <row r="46" spans="1:4" x14ac:dyDescent="0.2">
      <c r="A46" s="391"/>
      <c r="B46" s="391"/>
      <c r="C46" s="391"/>
      <c r="D46" s="391"/>
    </row>
    <row r="47" spans="1:4" x14ac:dyDescent="0.2">
      <c r="A47" s="391"/>
      <c r="B47" s="391"/>
      <c r="C47" s="391"/>
      <c r="D47" s="391"/>
    </row>
    <row r="48" spans="1:4" x14ac:dyDescent="0.2">
      <c r="A48" s="391"/>
      <c r="B48" s="391"/>
      <c r="C48" s="391"/>
      <c r="D48" s="391"/>
    </row>
    <row r="49" spans="1:4" x14ac:dyDescent="0.2">
      <c r="A49" s="391"/>
      <c r="B49" s="391"/>
      <c r="C49" s="391"/>
      <c r="D49" s="391"/>
    </row>
    <row r="50" spans="1:4" x14ac:dyDescent="0.2">
      <c r="A50" s="391"/>
      <c r="B50" s="391"/>
      <c r="C50" s="391"/>
      <c r="D50" s="391"/>
    </row>
    <row r="51" spans="1:4" x14ac:dyDescent="0.2">
      <c r="A51" s="391"/>
      <c r="B51" s="391"/>
      <c r="C51" s="391"/>
      <c r="D51" s="391"/>
    </row>
    <row r="52" spans="1:4" x14ac:dyDescent="0.2">
      <c r="A52" s="391"/>
      <c r="B52" s="391"/>
      <c r="C52" s="391"/>
      <c r="D52" s="391"/>
    </row>
    <row r="53" spans="1:4" x14ac:dyDescent="0.2">
      <c r="A53" s="391"/>
      <c r="B53" s="391"/>
      <c r="C53" s="391"/>
      <c r="D53" s="391"/>
    </row>
    <row r="54" spans="1:4" x14ac:dyDescent="0.2">
      <c r="A54" s="391"/>
      <c r="B54" s="391"/>
      <c r="C54" s="391"/>
      <c r="D54" s="391"/>
    </row>
    <row r="55" spans="1:4" x14ac:dyDescent="0.2">
      <c r="A55" s="391"/>
      <c r="B55" s="391"/>
      <c r="C55" s="391"/>
      <c r="D55" s="391"/>
    </row>
    <row r="56" spans="1:4" x14ac:dyDescent="0.2">
      <c r="A56" s="391"/>
      <c r="B56" s="391"/>
      <c r="C56" s="391"/>
      <c r="D56" s="391"/>
    </row>
    <row r="57" spans="1:4" x14ac:dyDescent="0.2">
      <c r="A57" s="391"/>
      <c r="B57" s="391"/>
      <c r="C57" s="391"/>
      <c r="D57" s="391"/>
    </row>
    <row r="58" spans="1:4" x14ac:dyDescent="0.2">
      <c r="A58" s="43"/>
      <c r="B58" s="47" t="s">
        <v>23</v>
      </c>
      <c r="C58" s="197">
        <f>ROUND((C30),2)</f>
        <v>29.04</v>
      </c>
      <c r="D58" s="48" t="s">
        <v>6</v>
      </c>
    </row>
    <row r="59" spans="1:4" x14ac:dyDescent="0.2">
      <c r="A59" s="41" t="s">
        <v>42</v>
      </c>
      <c r="B59" s="41" t="s">
        <v>241</v>
      </c>
      <c r="C59" s="198"/>
      <c r="D59" s="49"/>
    </row>
    <row r="60" spans="1:4" x14ac:dyDescent="0.2">
      <c r="A60" s="43" t="s">
        <v>5</v>
      </c>
      <c r="B60" s="338" t="str">
        <f>'02-Orç. Geral'!C18</f>
        <v>ENGENHEIRO DE OBRA JUNIOR</v>
      </c>
      <c r="C60" s="197"/>
      <c r="D60" s="48"/>
    </row>
    <row r="61" spans="1:4" x14ac:dyDescent="0.2">
      <c r="A61" s="43"/>
      <c r="B61" s="46" t="s">
        <v>326</v>
      </c>
      <c r="C61" s="196">
        <f>(220/2)/30</f>
        <v>3.6666666666666665</v>
      </c>
      <c r="D61" s="45" t="s">
        <v>327</v>
      </c>
    </row>
    <row r="62" spans="1:4" x14ac:dyDescent="0.2">
      <c r="A62" s="43"/>
      <c r="B62" s="46" t="s">
        <v>328</v>
      </c>
      <c r="C62" s="196">
        <v>30</v>
      </c>
      <c r="D62" s="45" t="s">
        <v>329</v>
      </c>
    </row>
    <row r="63" spans="1:4" x14ac:dyDescent="0.2">
      <c r="A63" s="43"/>
      <c r="B63" s="46" t="s">
        <v>330</v>
      </c>
      <c r="C63" s="196">
        <v>3</v>
      </c>
      <c r="D63" s="45" t="s">
        <v>331</v>
      </c>
    </row>
    <row r="64" spans="1:4" x14ac:dyDescent="0.2">
      <c r="A64" s="43"/>
      <c r="B64" s="46" t="s">
        <v>332</v>
      </c>
      <c r="C64" s="196">
        <f>C62*C61</f>
        <v>110</v>
      </c>
      <c r="D64" s="45"/>
    </row>
    <row r="65" spans="1:4" x14ac:dyDescent="0.2">
      <c r="A65" s="43"/>
      <c r="B65" s="47" t="s">
        <v>378</v>
      </c>
      <c r="C65" s="197">
        <f>C64*C63</f>
        <v>330</v>
      </c>
      <c r="D65" s="48" t="s">
        <v>333</v>
      </c>
    </row>
    <row r="66" spans="1:4" x14ac:dyDescent="0.2">
      <c r="A66" s="43"/>
      <c r="B66" s="47"/>
      <c r="C66" s="197"/>
      <c r="D66" s="48"/>
    </row>
    <row r="67" spans="1:4" x14ac:dyDescent="0.2">
      <c r="A67" s="43" t="s">
        <v>163</v>
      </c>
      <c r="B67" s="338" t="str">
        <f>'02-Orç. Geral'!C19</f>
        <v>MESTRE DE OBRAS</v>
      </c>
      <c r="C67" s="197"/>
      <c r="D67" s="48"/>
    </row>
    <row r="68" spans="1:4" x14ac:dyDescent="0.2">
      <c r="A68" s="43"/>
      <c r="B68" s="46" t="s">
        <v>326</v>
      </c>
      <c r="C68" s="196">
        <f>220/C69</f>
        <v>7.333333333333333</v>
      </c>
      <c r="D68" s="45" t="s">
        <v>327</v>
      </c>
    </row>
    <row r="69" spans="1:4" x14ac:dyDescent="0.2">
      <c r="A69" s="43"/>
      <c r="B69" s="46" t="s">
        <v>328</v>
      </c>
      <c r="C69" s="196">
        <v>30</v>
      </c>
      <c r="D69" s="45" t="s">
        <v>329</v>
      </c>
    </row>
    <row r="70" spans="1:4" x14ac:dyDescent="0.2">
      <c r="A70" s="43"/>
      <c r="B70" s="46" t="s">
        <v>330</v>
      </c>
      <c r="C70" s="196">
        <v>3</v>
      </c>
      <c r="D70" s="45" t="s">
        <v>331</v>
      </c>
    </row>
    <row r="71" spans="1:4" x14ac:dyDescent="0.2">
      <c r="A71" s="43"/>
      <c r="B71" s="46" t="s">
        <v>332</v>
      </c>
      <c r="C71" s="196">
        <f>C69*C68</f>
        <v>220</v>
      </c>
      <c r="D71" s="45"/>
    </row>
    <row r="72" spans="1:4" x14ac:dyDescent="0.2">
      <c r="A72" s="43"/>
      <c r="B72" s="47" t="s">
        <v>378</v>
      </c>
      <c r="C72" s="197">
        <f>C71*C70</f>
        <v>660</v>
      </c>
      <c r="D72" s="48" t="s">
        <v>333</v>
      </c>
    </row>
    <row r="73" spans="1:4" x14ac:dyDescent="0.2">
      <c r="A73" s="43"/>
      <c r="B73" s="47"/>
      <c r="C73" s="197"/>
      <c r="D73" s="48"/>
    </row>
    <row r="74" spans="1:4" x14ac:dyDescent="0.2">
      <c r="A74" s="43"/>
      <c r="B74" s="47"/>
      <c r="C74" s="197"/>
      <c r="D74" s="48"/>
    </row>
    <row r="75" spans="1:4" hidden="1" x14ac:dyDescent="0.2">
      <c r="A75" s="41" t="s">
        <v>324</v>
      </c>
      <c r="B75" s="41" t="s">
        <v>38</v>
      </c>
      <c r="C75" s="198"/>
      <c r="D75" s="49"/>
    </row>
    <row r="76" spans="1:4" hidden="1" x14ac:dyDescent="0.2">
      <c r="A76" s="43" t="s">
        <v>8</v>
      </c>
      <c r="B76" s="44" t="s">
        <v>46</v>
      </c>
      <c r="C76" s="196"/>
      <c r="D76" s="45"/>
    </row>
    <row r="77" spans="1:4" hidden="1" x14ac:dyDescent="0.2">
      <c r="A77" s="87"/>
      <c r="B77" s="46" t="s">
        <v>68</v>
      </c>
      <c r="C77" s="196">
        <f>C$15*C$16</f>
        <v>15000</v>
      </c>
      <c r="D77" s="45" t="s">
        <v>6</v>
      </c>
    </row>
    <row r="78" spans="1:4" hidden="1" x14ac:dyDescent="0.2">
      <c r="A78" s="87"/>
      <c r="B78" s="46" t="s">
        <v>82</v>
      </c>
      <c r="C78" s="196">
        <f>C17*C18*C19</f>
        <v>0</v>
      </c>
      <c r="D78" s="45" t="s">
        <v>6</v>
      </c>
    </row>
    <row r="79" spans="1:4" hidden="1" x14ac:dyDescent="0.2">
      <c r="A79" s="43"/>
      <c r="B79" s="47" t="s">
        <v>23</v>
      </c>
      <c r="C79" s="197">
        <f>ROUND((C77+C78),2)</f>
        <v>15000</v>
      </c>
      <c r="D79" s="48" t="s">
        <v>6</v>
      </c>
    </row>
    <row r="80" spans="1:4" hidden="1" x14ac:dyDescent="0.2">
      <c r="A80" s="43"/>
      <c r="B80" s="47"/>
      <c r="C80" s="197"/>
      <c r="D80" s="48"/>
    </row>
    <row r="81" spans="1:4" hidden="1" x14ac:dyDescent="0.2">
      <c r="A81" s="43" t="s">
        <v>325</v>
      </c>
      <c r="B81" s="44" t="s">
        <v>172</v>
      </c>
      <c r="C81" s="196"/>
      <c r="D81" s="45"/>
    </row>
    <row r="82" spans="1:4" hidden="1" x14ac:dyDescent="0.2">
      <c r="A82" s="87"/>
      <c r="B82" s="46"/>
      <c r="C82" s="196">
        <v>0</v>
      </c>
      <c r="D82" s="45" t="s">
        <v>6</v>
      </c>
    </row>
    <row r="83" spans="1:4" hidden="1" x14ac:dyDescent="0.2">
      <c r="A83" s="43"/>
      <c r="B83" s="47" t="s">
        <v>23</v>
      </c>
      <c r="C83" s="197">
        <f>C82</f>
        <v>0</v>
      </c>
      <c r="D83" s="48" t="s">
        <v>6</v>
      </c>
    </row>
    <row r="84" spans="1:4" hidden="1" x14ac:dyDescent="0.2">
      <c r="A84" s="43"/>
      <c r="B84" s="47"/>
      <c r="C84" s="197"/>
      <c r="D84" s="48"/>
    </row>
    <row r="85" spans="1:4" ht="42.75" hidden="1" x14ac:dyDescent="0.2">
      <c r="A85" s="43" t="s">
        <v>230</v>
      </c>
      <c r="B85" s="244" t="str">
        <f>'02-Orç. Geral'!C25</f>
        <v xml:space="preserve">ESCAVACAO E CARGA MATERIAL 1A CATEGORIA, UTILIZANDO TRATOR DE ESTEIRAS DE 110 A 160HP COM LAMINA, PESO OPERACIONAL * 13T E PA CARREGADEIRA
COM 170 HP.  </v>
      </c>
      <c r="C85" s="240"/>
      <c r="D85" s="241"/>
    </row>
    <row r="86" spans="1:4" hidden="1" x14ac:dyDescent="0.2">
      <c r="A86" s="43"/>
      <c r="B86" s="46" t="s">
        <v>202</v>
      </c>
      <c r="C86" s="242">
        <v>0</v>
      </c>
      <c r="D86" s="243" t="s">
        <v>11</v>
      </c>
    </row>
    <row r="87" spans="1:4" hidden="1" x14ac:dyDescent="0.2">
      <c r="A87" s="43"/>
      <c r="B87" s="46" t="s">
        <v>203</v>
      </c>
      <c r="C87" s="242">
        <f>C$17*C$18*C$19*0.2</f>
        <v>0</v>
      </c>
      <c r="D87" s="243" t="str">
        <f>D86</f>
        <v>m³</v>
      </c>
    </row>
    <row r="88" spans="1:4" hidden="1" x14ac:dyDescent="0.2">
      <c r="A88" s="43"/>
      <c r="B88" s="47" t="s">
        <v>23</v>
      </c>
      <c r="C88" s="240">
        <f>ROUND((C86+C87),2)</f>
        <v>0</v>
      </c>
      <c r="D88" s="241" t="str">
        <f>D87</f>
        <v>m³</v>
      </c>
    </row>
    <row r="89" spans="1:4" ht="38.25" hidden="1" customHeight="1" x14ac:dyDescent="0.2">
      <c r="A89" s="43" t="s">
        <v>231</v>
      </c>
      <c r="B89" s="53" t="str">
        <f>'02-Orç. Geral'!C26</f>
        <v>TRANSPORTE LOCAL COM CAMINHAO BASCULANTE 6 M3, RODOVIA EM LEITO NATURAL - BOTA-FORA DMT = 5,0KM</v>
      </c>
      <c r="C89" s="240"/>
      <c r="D89" s="241"/>
    </row>
    <row r="90" spans="1:4" hidden="1" x14ac:dyDescent="0.2">
      <c r="A90" s="43"/>
      <c r="B90" s="46" t="s">
        <v>363</v>
      </c>
      <c r="C90" s="242">
        <v>0</v>
      </c>
      <c r="D90" s="243" t="s">
        <v>11</v>
      </c>
    </row>
    <row r="91" spans="1:4" hidden="1" x14ac:dyDescent="0.2">
      <c r="A91" s="43"/>
      <c r="B91" s="46" t="s">
        <v>364</v>
      </c>
      <c r="C91" s="242">
        <f>C$17*C$18*C$19*0.2*3.9</f>
        <v>0</v>
      </c>
      <c r="D91" s="243" t="str">
        <f>D90</f>
        <v>m³</v>
      </c>
    </row>
    <row r="92" spans="1:4" hidden="1" x14ac:dyDescent="0.2">
      <c r="A92" s="43"/>
      <c r="B92" s="47" t="s">
        <v>23</v>
      </c>
      <c r="C92" s="240">
        <f>ROUND((C90+C91),2)</f>
        <v>0</v>
      </c>
      <c r="D92" s="241" t="s">
        <v>204</v>
      </c>
    </row>
    <row r="93" spans="1:4" ht="28.5" hidden="1" x14ac:dyDescent="0.2">
      <c r="A93" s="43" t="s">
        <v>232</v>
      </c>
      <c r="B93" s="245" t="s">
        <v>366</v>
      </c>
      <c r="C93" s="240"/>
      <c r="D93" s="241"/>
    </row>
    <row r="94" spans="1:4" hidden="1" x14ac:dyDescent="0.2">
      <c r="A94" s="43"/>
      <c r="B94" s="46" t="s">
        <v>367</v>
      </c>
      <c r="C94" s="242">
        <v>0</v>
      </c>
      <c r="D94" s="243" t="s">
        <v>11</v>
      </c>
    </row>
    <row r="95" spans="1:4" hidden="1" x14ac:dyDescent="0.2">
      <c r="A95" s="43"/>
      <c r="B95" s="46" t="s">
        <v>368</v>
      </c>
      <c r="C95" s="242">
        <f>C$17*C$18*C$19*0.2*18.7</f>
        <v>0</v>
      </c>
      <c r="D95" s="243" t="str">
        <f>D94</f>
        <v>m³</v>
      </c>
    </row>
    <row r="96" spans="1:4" hidden="1" x14ac:dyDescent="0.2">
      <c r="A96" s="43"/>
      <c r="B96" s="47" t="s">
        <v>23</v>
      </c>
      <c r="C96" s="240">
        <f>ROUND((C94+C95),2)</f>
        <v>0</v>
      </c>
      <c r="D96" s="241" t="s">
        <v>204</v>
      </c>
    </row>
    <row r="97" spans="1:4" ht="28.5" hidden="1" x14ac:dyDescent="0.2">
      <c r="A97" s="43" t="s">
        <v>233</v>
      </c>
      <c r="B97" s="244" t="str">
        <f>'02-Orç. Geral'!C28</f>
        <v>BASE DE SOLO ESTABILIZADO SEM MISTURA, COMPACTACAO 100% PROCTOR NORMAL , EXCLUSIVE ESCAVACAO, CARGA E TRANSPORTE DO SOLO</v>
      </c>
      <c r="C97" s="240"/>
      <c r="D97" s="241"/>
    </row>
    <row r="98" spans="1:4" hidden="1" x14ac:dyDescent="0.2">
      <c r="A98" s="43"/>
      <c r="B98" s="46" t="s">
        <v>202</v>
      </c>
      <c r="C98" s="242">
        <v>0</v>
      </c>
      <c r="D98" s="243" t="s">
        <v>11</v>
      </c>
    </row>
    <row r="99" spans="1:4" hidden="1" x14ac:dyDescent="0.2">
      <c r="A99" s="43"/>
      <c r="B99" s="46" t="s">
        <v>203</v>
      </c>
      <c r="C99" s="242">
        <f>C$17*C$18*C$19*0.2</f>
        <v>0</v>
      </c>
      <c r="D99" s="243" t="str">
        <f>D98</f>
        <v>m³</v>
      </c>
    </row>
    <row r="100" spans="1:4" hidden="1" x14ac:dyDescent="0.2">
      <c r="A100" s="43"/>
      <c r="B100" s="47" t="s">
        <v>23</v>
      </c>
      <c r="C100" s="240">
        <f>ROUND((C98+C99),2)</f>
        <v>0</v>
      </c>
      <c r="D100" s="241" t="str">
        <f>D99</f>
        <v>m³</v>
      </c>
    </row>
    <row r="101" spans="1:4" hidden="1" x14ac:dyDescent="0.2">
      <c r="A101" s="43"/>
      <c r="B101" s="47"/>
      <c r="C101" s="240"/>
      <c r="D101" s="241"/>
    </row>
    <row r="102" spans="1:4" hidden="1" x14ac:dyDescent="0.2">
      <c r="A102" s="43"/>
      <c r="B102" s="47"/>
      <c r="C102" s="197"/>
      <c r="D102" s="48"/>
    </row>
    <row r="103" spans="1:4" hidden="1" x14ac:dyDescent="0.2">
      <c r="A103" s="43"/>
      <c r="B103" s="47"/>
      <c r="C103" s="197"/>
      <c r="D103" s="48"/>
    </row>
    <row r="104" spans="1:4" x14ac:dyDescent="0.2">
      <c r="A104" s="41" t="s">
        <v>324</v>
      </c>
      <c r="B104" s="50" t="str">
        <f>'02-Orç. Geral'!B30:H30</f>
        <v>DRENAGEM SUPERFICIAL</v>
      </c>
      <c r="C104" s="198"/>
      <c r="D104" s="49"/>
    </row>
    <row r="105" spans="1:4" hidden="1" x14ac:dyDescent="0.2">
      <c r="A105" s="43" t="s">
        <v>9</v>
      </c>
      <c r="B105" s="44" t="s">
        <v>69</v>
      </c>
      <c r="C105" s="196"/>
      <c r="D105" s="45"/>
    </row>
    <row r="106" spans="1:4" hidden="1" x14ac:dyDescent="0.2">
      <c r="A106" s="43"/>
      <c r="B106" s="46" t="s">
        <v>85</v>
      </c>
      <c r="C106" s="196">
        <f>2*C15-(C20*C21)</f>
        <v>4940</v>
      </c>
      <c r="D106" s="45" t="s">
        <v>10</v>
      </c>
    </row>
    <row r="107" spans="1:4" hidden="1" x14ac:dyDescent="0.2">
      <c r="A107" s="43"/>
      <c r="B107" s="46" t="s">
        <v>84</v>
      </c>
      <c r="C107" s="196">
        <f>C18*C19*2</f>
        <v>0</v>
      </c>
      <c r="D107" s="45" t="s">
        <v>10</v>
      </c>
    </row>
    <row r="108" spans="1:4" hidden="1" x14ac:dyDescent="0.2">
      <c r="A108" s="43"/>
      <c r="B108" s="47" t="s">
        <v>23</v>
      </c>
      <c r="C108" s="197">
        <f>ROUND((C106+C107),2)</f>
        <v>4940</v>
      </c>
      <c r="D108" s="48" t="s">
        <v>10</v>
      </c>
    </row>
    <row r="109" spans="1:4" ht="34.5" customHeight="1" x14ac:dyDescent="0.2">
      <c r="A109" s="43" t="s">
        <v>8</v>
      </c>
      <c r="B109" s="356" t="str">
        <f>'02-Orç. Geral'!C33</f>
        <v>GUIA (MEIO-FIO) E SARJETA CONJUGADOS DE CONCRETO, MOLDADA IN LOCO EM TRECHO RETO COM EXTRUSORA, GUIA 13,5 CM BASE X 30 CM ALTURA, SARJETA 50 CM BASE X 12,5 CM ALTURA. AF_06/2016</v>
      </c>
      <c r="C109" s="197"/>
      <c r="D109" s="48"/>
    </row>
    <row r="110" spans="1:4" x14ac:dyDescent="0.2">
      <c r="A110" s="43"/>
      <c r="B110" s="51" t="s">
        <v>109</v>
      </c>
      <c r="C110" s="196">
        <f>C108</f>
        <v>4940</v>
      </c>
      <c r="D110" s="45" t="s">
        <v>10</v>
      </c>
    </row>
    <row r="111" spans="1:4" x14ac:dyDescent="0.2">
      <c r="A111" s="43"/>
      <c r="B111" s="47"/>
      <c r="C111" s="197">
        <f>ROUND((C110),2)</f>
        <v>4940</v>
      </c>
      <c r="D111" s="48" t="s">
        <v>10</v>
      </c>
    </row>
    <row r="112" spans="1:4" x14ac:dyDescent="0.2">
      <c r="A112" s="43"/>
      <c r="B112" s="47"/>
      <c r="C112" s="197"/>
      <c r="D112" s="48"/>
    </row>
    <row r="113" spans="1:4" ht="28.5" x14ac:dyDescent="0.2">
      <c r="A113" s="43" t="s">
        <v>33</v>
      </c>
      <c r="B113" s="356" t="str">
        <f>'02-Orç. Geral'!C34</f>
        <v>EXECUÇÃO DE SARJETÃO DE CONCRETO USINADO, MOLDADA IN LOCO EM TRECHO RETO, 100 CM BASE X 20 CM ALTURA. AF_06/2016</v>
      </c>
      <c r="C113" s="197"/>
      <c r="D113" s="48"/>
    </row>
    <row r="114" spans="1:4" x14ac:dyDescent="0.2">
      <c r="A114" s="43"/>
      <c r="B114" s="46" t="s">
        <v>168</v>
      </c>
      <c r="C114" s="197">
        <f>C21*C20*0.181*2</f>
        <v>21.72</v>
      </c>
      <c r="D114" s="48" t="s">
        <v>11</v>
      </c>
    </row>
    <row r="115" spans="1:4" x14ac:dyDescent="0.2">
      <c r="A115" s="43"/>
      <c r="B115" s="47" t="s">
        <v>23</v>
      </c>
      <c r="C115" s="197">
        <f>ROUND((C113+C114),2)</f>
        <v>21.72</v>
      </c>
      <c r="D115" s="48" t="s">
        <v>11</v>
      </c>
    </row>
    <row r="116" spans="1:4" x14ac:dyDescent="0.2">
      <c r="A116" s="43"/>
      <c r="B116" s="47"/>
      <c r="C116" s="197"/>
      <c r="D116" s="48"/>
    </row>
    <row r="117" spans="1:4" x14ac:dyDescent="0.2">
      <c r="A117" s="43"/>
      <c r="B117" s="47"/>
      <c r="C117" s="197"/>
      <c r="D117" s="48"/>
    </row>
    <row r="118" spans="1:4" x14ac:dyDescent="0.2">
      <c r="A118" s="41">
        <v>4</v>
      </c>
      <c r="B118" s="50" t="s">
        <v>43</v>
      </c>
      <c r="C118" s="195"/>
      <c r="D118" s="42"/>
    </row>
    <row r="119" spans="1:4" x14ac:dyDescent="0.2">
      <c r="A119" s="43" t="s">
        <v>9</v>
      </c>
      <c r="B119" s="91" t="s">
        <v>98</v>
      </c>
      <c r="C119" s="196"/>
      <c r="D119" s="45"/>
    </row>
    <row r="120" spans="1:4" x14ac:dyDescent="0.2">
      <c r="A120" s="43"/>
      <c r="B120" s="46" t="s">
        <v>70</v>
      </c>
      <c r="C120" s="196">
        <f>C15*C16</f>
        <v>15000</v>
      </c>
      <c r="D120" s="45" t="s">
        <v>6</v>
      </c>
    </row>
    <row r="121" spans="1:4" x14ac:dyDescent="0.2">
      <c r="A121" s="43"/>
      <c r="B121" s="46" t="s">
        <v>83</v>
      </c>
      <c r="C121" s="196">
        <f>C18*C20*C19</f>
        <v>0</v>
      </c>
      <c r="D121" s="45" t="s">
        <v>6</v>
      </c>
    </row>
    <row r="122" spans="1:4" x14ac:dyDescent="0.2">
      <c r="A122" s="43"/>
      <c r="B122" s="47" t="s">
        <v>23</v>
      </c>
      <c r="C122" s="197">
        <f>ROUND((C120+C121),2)</f>
        <v>15000</v>
      </c>
      <c r="D122" s="48" t="s">
        <v>6</v>
      </c>
    </row>
    <row r="123" spans="1:4" x14ac:dyDescent="0.2">
      <c r="A123" s="43" t="s">
        <v>99</v>
      </c>
      <c r="B123" s="44" t="s">
        <v>108</v>
      </c>
      <c r="C123" s="197"/>
      <c r="D123" s="48"/>
    </row>
    <row r="124" spans="1:4" x14ac:dyDescent="0.2">
      <c r="A124" s="43"/>
      <c r="B124" s="51" t="s">
        <v>58</v>
      </c>
      <c r="C124" s="196">
        <f>C122</f>
        <v>15000</v>
      </c>
      <c r="D124" s="45" t="s">
        <v>10</v>
      </c>
    </row>
    <row r="125" spans="1:4" x14ac:dyDescent="0.2">
      <c r="A125" s="43"/>
      <c r="B125" s="47" t="s">
        <v>23</v>
      </c>
      <c r="C125" s="197">
        <f>C124</f>
        <v>15000</v>
      </c>
      <c r="D125" s="48" t="s">
        <v>11</v>
      </c>
    </row>
    <row r="126" spans="1:4" x14ac:dyDescent="0.2">
      <c r="A126" s="43" t="s">
        <v>102</v>
      </c>
      <c r="B126" s="44" t="s">
        <v>100</v>
      </c>
      <c r="C126" s="197"/>
      <c r="D126" s="48"/>
    </row>
    <row r="127" spans="1:4" x14ac:dyDescent="0.2">
      <c r="A127" s="43"/>
      <c r="B127" s="46" t="s">
        <v>181</v>
      </c>
      <c r="C127" s="196">
        <f>C15*C16*0.035*2.3</f>
        <v>1207.5</v>
      </c>
      <c r="D127" s="45" t="s">
        <v>101</v>
      </c>
    </row>
    <row r="128" spans="1:4" x14ac:dyDescent="0.2">
      <c r="A128" s="43"/>
      <c r="B128" s="46" t="s">
        <v>182</v>
      </c>
      <c r="C128" s="196">
        <f>C17*C18*C19*0.035*2.3</f>
        <v>0</v>
      </c>
      <c r="D128" s="45" t="s">
        <v>101</v>
      </c>
    </row>
    <row r="129" spans="1:4" x14ac:dyDescent="0.2">
      <c r="A129" s="43"/>
      <c r="B129" s="47" t="s">
        <v>23</v>
      </c>
      <c r="C129" s="197">
        <f>ROUND((C127+C128),2)</f>
        <v>1207.5</v>
      </c>
      <c r="D129" s="48" t="s">
        <v>101</v>
      </c>
    </row>
    <row r="130" spans="1:4" x14ac:dyDescent="0.2">
      <c r="A130" s="43" t="s">
        <v>127</v>
      </c>
      <c r="B130" s="44" t="s">
        <v>175</v>
      </c>
      <c r="C130" s="197"/>
      <c r="D130" s="48"/>
    </row>
    <row r="131" spans="1:4" x14ac:dyDescent="0.2">
      <c r="A131" s="43"/>
      <c r="B131" s="44" t="s">
        <v>174</v>
      </c>
      <c r="C131" s="197"/>
      <c r="D131" s="223"/>
    </row>
    <row r="132" spans="1:4" x14ac:dyDescent="0.2">
      <c r="A132" s="43"/>
      <c r="B132" s="46" t="s">
        <v>373</v>
      </c>
      <c r="C132" s="196">
        <f>ROUND(C129,2)*20</f>
        <v>24150</v>
      </c>
      <c r="D132" s="48" t="s">
        <v>130</v>
      </c>
    </row>
    <row r="133" spans="1:4" x14ac:dyDescent="0.2">
      <c r="A133" s="43"/>
      <c r="B133" s="47" t="str">
        <f>B129</f>
        <v>total</v>
      </c>
      <c r="C133" s="197">
        <f>SUM(C132)</f>
        <v>24150</v>
      </c>
      <c r="D133" s="48" t="s">
        <v>130</v>
      </c>
    </row>
    <row r="134" spans="1:4" x14ac:dyDescent="0.2">
      <c r="A134" s="43" t="s">
        <v>128</v>
      </c>
      <c r="B134" s="44" t="str">
        <f>'02-Orç. Geral'!C41</f>
        <v xml:space="preserve">Aplicação de CBUQ,esp. De 3,5 cm </v>
      </c>
      <c r="C134" s="197"/>
      <c r="D134" s="48"/>
    </row>
    <row r="135" spans="1:4" x14ac:dyDescent="0.2">
      <c r="A135" s="43"/>
      <c r="B135" s="46" t="s">
        <v>181</v>
      </c>
      <c r="C135" s="196">
        <f>C127</f>
        <v>1207.5</v>
      </c>
      <c r="D135" s="45" t="s">
        <v>101</v>
      </c>
    </row>
    <row r="136" spans="1:4" x14ac:dyDescent="0.2">
      <c r="A136" s="43"/>
      <c r="B136" s="46" t="s">
        <v>182</v>
      </c>
      <c r="C136" s="196">
        <f>C128</f>
        <v>0</v>
      </c>
      <c r="D136" s="45" t="s">
        <v>101</v>
      </c>
    </row>
    <row r="137" spans="1:4" x14ac:dyDescent="0.2">
      <c r="A137" s="43"/>
      <c r="B137" s="47" t="s">
        <v>23</v>
      </c>
      <c r="C137" s="197">
        <f>ROUND((C135+C136),2)</f>
        <v>1207.5</v>
      </c>
      <c r="D137" s="48" t="s">
        <v>101</v>
      </c>
    </row>
    <row r="138" spans="1:4" hidden="1" x14ac:dyDescent="0.2">
      <c r="A138" s="41">
        <v>6</v>
      </c>
      <c r="B138" s="50" t="s">
        <v>44</v>
      </c>
      <c r="C138" s="195"/>
      <c r="D138" s="42"/>
    </row>
    <row r="139" spans="1:4" s="133" customFormat="1" hidden="1" x14ac:dyDescent="0.2">
      <c r="A139" s="130" t="s">
        <v>40</v>
      </c>
      <c r="B139" s="131" t="s">
        <v>86</v>
      </c>
      <c r="C139" s="199"/>
      <c r="D139" s="132"/>
    </row>
    <row r="140" spans="1:4" hidden="1" x14ac:dyDescent="0.2">
      <c r="A140" s="43" t="s">
        <v>111</v>
      </c>
      <c r="B140" s="44" t="s">
        <v>51</v>
      </c>
      <c r="C140" s="197"/>
      <c r="D140" s="48"/>
    </row>
    <row r="141" spans="1:4" hidden="1" x14ac:dyDescent="0.2">
      <c r="A141" s="43"/>
      <c r="B141" s="46" t="s">
        <v>132</v>
      </c>
      <c r="C141" s="196">
        <f>C108*C22*0.1</f>
        <v>0</v>
      </c>
      <c r="D141" s="45" t="s">
        <v>11</v>
      </c>
    </row>
    <row r="142" spans="1:4" hidden="1" x14ac:dyDescent="0.2">
      <c r="A142" s="43"/>
      <c r="B142" s="47" t="s">
        <v>23</v>
      </c>
      <c r="C142" s="197">
        <f>SUM(C141)</f>
        <v>0</v>
      </c>
      <c r="D142" s="48" t="s">
        <v>11</v>
      </c>
    </row>
    <row r="143" spans="1:4" hidden="1" x14ac:dyDescent="0.2">
      <c r="A143" s="43" t="s">
        <v>113</v>
      </c>
      <c r="B143" s="44" t="s">
        <v>74</v>
      </c>
      <c r="C143" s="197"/>
      <c r="D143" s="48"/>
    </row>
    <row r="144" spans="1:4" hidden="1" x14ac:dyDescent="0.2">
      <c r="A144" s="43"/>
      <c r="B144" s="46" t="s">
        <v>75</v>
      </c>
      <c r="C144" s="196">
        <f>C108*C22</f>
        <v>0</v>
      </c>
      <c r="D144" s="45" t="s">
        <v>6</v>
      </c>
    </row>
    <row r="145" spans="1:4" hidden="1" x14ac:dyDescent="0.2">
      <c r="A145" s="43"/>
      <c r="B145" s="47" t="s">
        <v>23</v>
      </c>
      <c r="C145" s="197">
        <f>SUM(C144:C144)</f>
        <v>0</v>
      </c>
      <c r="D145" s="48" t="s">
        <v>6</v>
      </c>
    </row>
    <row r="146" spans="1:4" s="134" customFormat="1" hidden="1" x14ac:dyDescent="0.2">
      <c r="A146" s="87" t="s">
        <v>50</v>
      </c>
      <c r="B146" s="75" t="s">
        <v>59</v>
      </c>
      <c r="C146" s="197"/>
      <c r="D146" s="48"/>
    </row>
    <row r="147" spans="1:4" hidden="1" x14ac:dyDescent="0.2">
      <c r="A147" s="43" t="s">
        <v>112</v>
      </c>
      <c r="B147" s="44" t="s">
        <v>80</v>
      </c>
      <c r="C147" s="197"/>
      <c r="D147" s="48"/>
    </row>
    <row r="148" spans="1:4" hidden="1" x14ac:dyDescent="0.2">
      <c r="A148" s="43"/>
      <c r="B148" s="46" t="s">
        <v>81</v>
      </c>
      <c r="C148" s="196">
        <f>C108*0.1*0.15</f>
        <v>74.099999999999994</v>
      </c>
      <c r="D148" s="45" t="s">
        <v>6</v>
      </c>
    </row>
    <row r="149" spans="1:4" hidden="1" x14ac:dyDescent="0.2">
      <c r="A149" s="43"/>
      <c r="B149" s="86" t="s">
        <v>23</v>
      </c>
      <c r="C149" s="197">
        <f>SUM(C147:C148)</f>
        <v>74.099999999999994</v>
      </c>
      <c r="D149" s="48" t="s">
        <v>6</v>
      </c>
    </row>
    <row r="150" spans="1:4" hidden="1" x14ac:dyDescent="0.2">
      <c r="A150" s="43" t="s">
        <v>236</v>
      </c>
      <c r="B150" s="77" t="s">
        <v>56</v>
      </c>
      <c r="C150" s="197"/>
      <c r="D150" s="48"/>
    </row>
    <row r="151" spans="1:4" hidden="1" x14ac:dyDescent="0.2">
      <c r="A151" s="43"/>
      <c r="B151" s="76" t="s">
        <v>170</v>
      </c>
      <c r="C151" s="196">
        <f>C108*0.2*2</f>
        <v>1976</v>
      </c>
      <c r="D151" s="45" t="s">
        <v>6</v>
      </c>
    </row>
    <row r="152" spans="1:4" hidden="1" x14ac:dyDescent="0.2">
      <c r="A152" s="43"/>
      <c r="B152" s="86" t="s">
        <v>23</v>
      </c>
      <c r="C152" s="197">
        <f>SUM(C151:C151)</f>
        <v>1976</v>
      </c>
      <c r="D152" s="48" t="s">
        <v>6</v>
      </c>
    </row>
    <row r="153" spans="1:4" hidden="1" x14ac:dyDescent="0.2">
      <c r="A153" s="43" t="s">
        <v>237</v>
      </c>
      <c r="B153" s="77" t="s">
        <v>342</v>
      </c>
      <c r="C153" s="197"/>
      <c r="D153" s="48"/>
    </row>
    <row r="154" spans="1:4" hidden="1" x14ac:dyDescent="0.2">
      <c r="A154" s="43"/>
      <c r="B154" s="46" t="s">
        <v>76</v>
      </c>
      <c r="C154" s="196">
        <f>C108*0.1*0.3</f>
        <v>148.19999999999999</v>
      </c>
      <c r="D154" s="45" t="s">
        <v>11</v>
      </c>
    </row>
    <row r="155" spans="1:4" hidden="1" x14ac:dyDescent="0.2">
      <c r="A155" s="43"/>
      <c r="B155" s="86" t="s">
        <v>23</v>
      </c>
      <c r="C155" s="197">
        <f>SUM(C154:C154)</f>
        <v>148.19999999999999</v>
      </c>
      <c r="D155" s="48" t="s">
        <v>11</v>
      </c>
    </row>
    <row r="156" spans="1:4" x14ac:dyDescent="0.2">
      <c r="A156" s="41">
        <v>5</v>
      </c>
      <c r="B156" s="50" t="s">
        <v>110</v>
      </c>
      <c r="C156" s="195"/>
      <c r="D156" s="42"/>
    </row>
    <row r="157" spans="1:4" s="133" customFormat="1" x14ac:dyDescent="0.2">
      <c r="A157" s="130" t="s">
        <v>39</v>
      </c>
      <c r="B157" s="131" t="s">
        <v>45</v>
      </c>
      <c r="C157" s="199"/>
      <c r="D157" s="132"/>
    </row>
    <row r="158" spans="1:4" hidden="1" x14ac:dyDescent="0.2">
      <c r="A158" s="43" t="s">
        <v>87</v>
      </c>
      <c r="B158" s="53" t="s">
        <v>77</v>
      </c>
      <c r="C158" s="196"/>
      <c r="D158" s="45"/>
    </row>
    <row r="159" spans="1:4" hidden="1" x14ac:dyDescent="0.2">
      <c r="A159" s="43"/>
      <c r="B159" s="54"/>
      <c r="C159" s="196">
        <v>0</v>
      </c>
      <c r="D159" s="45" t="s">
        <v>36</v>
      </c>
    </row>
    <row r="160" spans="1:4" hidden="1" x14ac:dyDescent="0.2">
      <c r="A160" s="43"/>
      <c r="B160" s="55" t="s">
        <v>23</v>
      </c>
      <c r="C160" s="197">
        <f>SUM(C159:C159)</f>
        <v>0</v>
      </c>
      <c r="D160" s="48" t="s">
        <v>36</v>
      </c>
    </row>
    <row r="161" spans="1:4" x14ac:dyDescent="0.2">
      <c r="A161" s="43" t="s">
        <v>87</v>
      </c>
      <c r="B161" s="53" t="s">
        <v>71</v>
      </c>
      <c r="C161" s="196">
        <v>20</v>
      </c>
      <c r="D161" s="45"/>
    </row>
    <row r="162" spans="1:4" x14ac:dyDescent="0.2">
      <c r="A162" s="43"/>
      <c r="B162" s="54"/>
      <c r="C162" s="196">
        <f>10*2</f>
        <v>20</v>
      </c>
      <c r="D162" s="45" t="s">
        <v>36</v>
      </c>
    </row>
    <row r="163" spans="1:4" x14ac:dyDescent="0.2">
      <c r="A163" s="43"/>
      <c r="B163" s="55" t="s">
        <v>23</v>
      </c>
      <c r="C163" s="197">
        <f>SUM(C162:C162)</f>
        <v>20</v>
      </c>
      <c r="D163" s="48" t="s">
        <v>36</v>
      </c>
    </row>
    <row r="164" spans="1:4" x14ac:dyDescent="0.2">
      <c r="A164" s="43"/>
      <c r="B164" s="55"/>
      <c r="C164" s="197"/>
      <c r="D164" s="48"/>
    </row>
    <row r="165" spans="1:4" x14ac:dyDescent="0.2">
      <c r="A165" s="43" t="s">
        <v>88</v>
      </c>
      <c r="B165" s="53" t="s">
        <v>161</v>
      </c>
      <c r="C165" s="197"/>
      <c r="D165" s="48"/>
    </row>
    <row r="166" spans="1:4" x14ac:dyDescent="0.2">
      <c r="A166" s="43"/>
      <c r="B166" s="54" t="s">
        <v>138</v>
      </c>
      <c r="C166" s="196">
        <f>C159+(C162/2)</f>
        <v>10</v>
      </c>
      <c r="D166" s="48" t="s">
        <v>36</v>
      </c>
    </row>
    <row r="167" spans="1:4" x14ac:dyDescent="0.2">
      <c r="A167" s="43"/>
      <c r="B167" s="55" t="s">
        <v>23</v>
      </c>
      <c r="C167" s="197">
        <f>SUM(C166:C166)</f>
        <v>10</v>
      </c>
      <c r="D167" s="48" t="s">
        <v>36</v>
      </c>
    </row>
    <row r="168" spans="1:4" x14ac:dyDescent="0.2">
      <c r="A168" s="43"/>
      <c r="B168" s="55"/>
      <c r="C168" s="197"/>
      <c r="D168" s="48"/>
    </row>
    <row r="169" spans="1:4" s="133" customFormat="1" x14ac:dyDescent="0.2">
      <c r="A169" s="130" t="s">
        <v>61</v>
      </c>
      <c r="B169" s="131" t="s">
        <v>103</v>
      </c>
      <c r="C169" s="199"/>
      <c r="D169" s="132"/>
    </row>
    <row r="170" spans="1:4" x14ac:dyDescent="0.2">
      <c r="A170" s="43" t="s">
        <v>89</v>
      </c>
      <c r="B170" s="53" t="s">
        <v>104</v>
      </c>
      <c r="C170" s="196"/>
      <c r="D170" s="45"/>
    </row>
    <row r="171" spans="1:4" x14ac:dyDescent="0.2">
      <c r="A171" s="43"/>
      <c r="B171" s="54" t="s">
        <v>105</v>
      </c>
      <c r="C171" s="196">
        <f>C108*0.1*2</f>
        <v>988</v>
      </c>
      <c r="D171" s="45" t="s">
        <v>6</v>
      </c>
    </row>
    <row r="172" spans="1:4" ht="14.25" customHeight="1" x14ac:dyDescent="0.2">
      <c r="A172" s="43"/>
      <c r="B172" s="54" t="s">
        <v>106</v>
      </c>
      <c r="C172" s="196">
        <f>C108*0.1*0.5</f>
        <v>247</v>
      </c>
      <c r="D172" s="45" t="s">
        <v>6</v>
      </c>
    </row>
    <row r="173" spans="1:4" x14ac:dyDescent="0.2">
      <c r="A173" s="43"/>
      <c r="B173" s="54" t="s">
        <v>107</v>
      </c>
      <c r="C173" s="196">
        <f>2*C160</f>
        <v>0</v>
      </c>
      <c r="D173" s="45" t="s">
        <v>6</v>
      </c>
    </row>
    <row r="174" spans="1:4" x14ac:dyDescent="0.2">
      <c r="A174" s="43"/>
      <c r="B174" s="55" t="s">
        <v>23</v>
      </c>
      <c r="C174" s="197">
        <f>SUM(C171:C173)</f>
        <v>1235</v>
      </c>
      <c r="D174" s="45" t="s">
        <v>6</v>
      </c>
    </row>
    <row r="175" spans="1:4" x14ac:dyDescent="0.2">
      <c r="A175" s="43"/>
      <c r="B175" s="55"/>
      <c r="C175" s="197"/>
      <c r="D175" s="48"/>
    </row>
    <row r="176" spans="1:4" x14ac:dyDescent="0.2">
      <c r="A176" s="41">
        <v>6</v>
      </c>
      <c r="B176" s="50" t="s">
        <v>19</v>
      </c>
      <c r="C176" s="195"/>
      <c r="D176" s="42"/>
    </row>
    <row r="177" spans="1:4" x14ac:dyDescent="0.2">
      <c r="A177" s="43" t="s">
        <v>40</v>
      </c>
      <c r="B177" s="44" t="s">
        <v>22</v>
      </c>
      <c r="C177" s="196"/>
      <c r="D177" s="45"/>
    </row>
    <row r="178" spans="1:4" x14ac:dyDescent="0.2">
      <c r="A178" s="43"/>
      <c r="B178" s="46" t="s">
        <v>215</v>
      </c>
      <c r="C178" s="196">
        <f>C122+C145</f>
        <v>15000</v>
      </c>
      <c r="D178" s="45" t="s">
        <v>6</v>
      </c>
    </row>
    <row r="179" spans="1:4" x14ac:dyDescent="0.2">
      <c r="A179" s="52"/>
      <c r="B179" s="55" t="s">
        <v>23</v>
      </c>
      <c r="C179" s="197">
        <f>SUM(C178:C178)</f>
        <v>15000</v>
      </c>
      <c r="D179" s="48" t="s">
        <v>6</v>
      </c>
    </row>
    <row r="186" spans="1:4" x14ac:dyDescent="0.2">
      <c r="A186" s="56"/>
    </row>
    <row r="187" spans="1:4" x14ac:dyDescent="0.2">
      <c r="A187" s="56"/>
    </row>
    <row r="188" spans="1:4" x14ac:dyDescent="0.2">
      <c r="A188" s="56"/>
      <c r="B188" s="56"/>
      <c r="C188" s="200"/>
    </row>
    <row r="189" spans="1:4" x14ac:dyDescent="0.2">
      <c r="A189" s="56"/>
      <c r="B189" s="56"/>
      <c r="C189" s="200"/>
    </row>
    <row r="190" spans="1:4" x14ac:dyDescent="0.2">
      <c r="A190" s="56"/>
      <c r="B190" s="56"/>
      <c r="C190" s="200"/>
    </row>
    <row r="191" spans="1:4" x14ac:dyDescent="0.2">
      <c r="A191" s="56"/>
      <c r="B191" s="56"/>
      <c r="C191" s="200"/>
    </row>
    <row r="192" spans="1:4" x14ac:dyDescent="0.2">
      <c r="A192" s="56"/>
      <c r="B192" s="56"/>
      <c r="C192" s="200"/>
    </row>
    <row r="193" spans="1:3" x14ac:dyDescent="0.2">
      <c r="A193" s="56"/>
      <c r="B193" s="56"/>
      <c r="C193" s="200"/>
    </row>
    <row r="194" spans="1:3" x14ac:dyDescent="0.2">
      <c r="A194" s="56"/>
      <c r="B194" s="56"/>
      <c r="C194" s="200"/>
    </row>
    <row r="195" spans="1:3" x14ac:dyDescent="0.2">
      <c r="A195" s="56"/>
      <c r="B195" s="56"/>
      <c r="C195" s="200"/>
    </row>
    <row r="196" spans="1:3" x14ac:dyDescent="0.2">
      <c r="A196" s="56"/>
      <c r="B196" s="56"/>
      <c r="C196" s="200"/>
    </row>
    <row r="197" spans="1:3" x14ac:dyDescent="0.2">
      <c r="A197" s="56"/>
      <c r="B197" s="56"/>
      <c r="C197" s="200"/>
    </row>
    <row r="198" spans="1:3" x14ac:dyDescent="0.2">
      <c r="A198" s="56"/>
      <c r="B198" s="56"/>
      <c r="C198" s="200"/>
    </row>
    <row r="199" spans="1:3" x14ac:dyDescent="0.2">
      <c r="B199" s="56"/>
      <c r="C199" s="200"/>
    </row>
    <row r="200" spans="1:3" x14ac:dyDescent="0.2">
      <c r="B200" s="56"/>
      <c r="C200" s="200"/>
    </row>
  </sheetData>
  <mergeCells count="6">
    <mergeCell ref="A5:D5"/>
    <mergeCell ref="A6:D6"/>
    <mergeCell ref="A31:D57"/>
    <mergeCell ref="A9:D9"/>
    <mergeCell ref="A7:D7"/>
    <mergeCell ref="A8:D8"/>
  </mergeCells>
  <phoneticPr fontId="6" type="noConversion"/>
  <printOptions horizontalCentered="1"/>
  <pageMargins left="0.78740157480314965" right="0.59055118110236227" top="0.39370078740157483" bottom="0.39370078740157483" header="0.31496062992125984" footer="0.31496062992125984"/>
  <pageSetup paperSize="9" scale="62" fitToHeight="2" orientation="portrait" r:id="rId1"/>
  <headerFooter alignWithMargins="0">
    <oddFooter>Página &amp;P de &amp;N</oddFooter>
  </headerFooter>
  <rowBreaks count="1" manualBreakCount="1">
    <brk id="11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5:E153"/>
  <sheetViews>
    <sheetView view="pageBreakPreview" topLeftCell="A43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191" bestFit="1" customWidth="1"/>
    <col min="4" max="4" width="9.28515625" style="57" customWidth="1"/>
    <col min="5" max="5" width="15.28515625" style="4" bestFit="1" customWidth="1"/>
    <col min="6" max="16384" width="9.140625" style="4"/>
  </cols>
  <sheetData>
    <row r="5" spans="1:5" ht="15" x14ac:dyDescent="0.25">
      <c r="A5" s="393" t="s">
        <v>13</v>
      </c>
      <c r="B5" s="393"/>
      <c r="C5" s="393"/>
      <c r="D5" s="393"/>
    </row>
    <row r="6" spans="1:5" ht="15" x14ac:dyDescent="0.25">
      <c r="A6" s="393" t="s">
        <v>169</v>
      </c>
      <c r="B6" s="393"/>
      <c r="C6" s="393"/>
      <c r="D6" s="393"/>
    </row>
    <row r="7" spans="1:5" ht="15" x14ac:dyDescent="0.25">
      <c r="A7" s="393" t="s">
        <v>14</v>
      </c>
      <c r="B7" s="393"/>
      <c r="C7" s="393"/>
      <c r="D7" s="393"/>
    </row>
    <row r="8" spans="1:5" x14ac:dyDescent="0.2">
      <c r="A8" s="31"/>
      <c r="B8" s="31"/>
      <c r="C8" s="190"/>
      <c r="D8" s="31"/>
    </row>
    <row r="9" spans="1:5" x14ac:dyDescent="0.2">
      <c r="A9" s="31"/>
      <c r="B9" s="31"/>
      <c r="C9" s="190"/>
      <c r="D9" s="31"/>
    </row>
    <row r="10" spans="1:5" x14ac:dyDescent="0.2">
      <c r="A10" s="31"/>
      <c r="B10" s="31"/>
      <c r="C10" s="190"/>
      <c r="D10" s="31"/>
      <c r="E10" s="111"/>
    </row>
    <row r="11" spans="1:5" ht="19.5" x14ac:dyDescent="0.25">
      <c r="A11" s="392" t="s">
        <v>78</v>
      </c>
      <c r="B11" s="392"/>
      <c r="C11" s="392"/>
      <c r="D11" s="392"/>
      <c r="E11" s="111"/>
    </row>
    <row r="12" spans="1:5" x14ac:dyDescent="0.2">
      <c r="A12" s="31"/>
      <c r="B12" s="31"/>
      <c r="C12" s="190"/>
      <c r="D12" s="32"/>
      <c r="E12" s="111"/>
    </row>
    <row r="13" spans="1:5" x14ac:dyDescent="0.2">
      <c r="A13" s="58" t="s">
        <v>20</v>
      </c>
      <c r="B13" s="33">
        <f>'02-Orç. Geral'!B9:C9</f>
        <v>0</v>
      </c>
      <c r="C13" s="190"/>
      <c r="D13" s="32"/>
    </row>
    <row r="14" spans="1:5" x14ac:dyDescent="0.2">
      <c r="A14" s="58" t="s">
        <v>21</v>
      </c>
      <c r="B14" s="33">
        <f>'02-Orç. Geral'!B10:C10</f>
        <v>0</v>
      </c>
    </row>
    <row r="15" spans="1:5" x14ac:dyDescent="0.2">
      <c r="A15" s="58" t="s">
        <v>62</v>
      </c>
      <c r="B15" s="33" t="s">
        <v>222</v>
      </c>
    </row>
    <row r="16" spans="1:5" x14ac:dyDescent="0.2">
      <c r="A16" s="34"/>
      <c r="B16" s="35" t="s">
        <v>41</v>
      </c>
      <c r="C16" s="192"/>
      <c r="D16" s="37"/>
    </row>
    <row r="17" spans="1:5" x14ac:dyDescent="0.2">
      <c r="A17" s="34"/>
      <c r="B17" s="36" t="s">
        <v>24</v>
      </c>
      <c r="C17" s="193">
        <v>258</v>
      </c>
      <c r="D17" s="34" t="s">
        <v>10</v>
      </c>
    </row>
    <row r="18" spans="1:5" x14ac:dyDescent="0.2">
      <c r="A18" s="34"/>
      <c r="B18" s="36" t="s">
        <v>53</v>
      </c>
      <c r="C18" s="193">
        <v>7</v>
      </c>
      <c r="D18" s="34" t="s">
        <v>10</v>
      </c>
    </row>
    <row r="19" spans="1:5" x14ac:dyDescent="0.2">
      <c r="A19" s="34"/>
      <c r="B19" s="36" t="s">
        <v>72</v>
      </c>
      <c r="C19" s="193">
        <v>7</v>
      </c>
      <c r="D19" s="34" t="s">
        <v>10</v>
      </c>
    </row>
    <row r="20" spans="1:5" x14ac:dyDescent="0.2">
      <c r="A20" s="34"/>
      <c r="B20" s="36" t="s">
        <v>94</v>
      </c>
      <c r="C20" s="193">
        <v>4</v>
      </c>
      <c r="D20" s="34" t="s">
        <v>10</v>
      </c>
    </row>
    <row r="21" spans="1:5" x14ac:dyDescent="0.2">
      <c r="A21" s="34"/>
      <c r="B21" s="36" t="s">
        <v>95</v>
      </c>
      <c r="C21" s="193">
        <v>4</v>
      </c>
      <c r="D21" s="34" t="s">
        <v>36</v>
      </c>
    </row>
    <row r="22" spans="1:5" x14ac:dyDescent="0.2">
      <c r="A22" s="34"/>
      <c r="B22" s="36" t="s">
        <v>96</v>
      </c>
      <c r="C22" s="193">
        <f>C19</f>
        <v>7</v>
      </c>
      <c r="D22" s="34" t="s">
        <v>10</v>
      </c>
    </row>
    <row r="23" spans="1:5" x14ac:dyDescent="0.2">
      <c r="A23" s="34"/>
      <c r="B23" s="36" t="s">
        <v>97</v>
      </c>
      <c r="C23" s="193">
        <v>1</v>
      </c>
      <c r="D23" s="34" t="s">
        <v>36</v>
      </c>
    </row>
    <row r="24" spans="1:5" x14ac:dyDescent="0.2">
      <c r="A24" s="34"/>
      <c r="B24" s="36" t="s">
        <v>73</v>
      </c>
      <c r="C24" s="222">
        <v>1.5</v>
      </c>
      <c r="D24" s="34" t="s">
        <v>10</v>
      </c>
      <c r="E24" s="120"/>
    </row>
    <row r="25" spans="1:5" x14ac:dyDescent="0.2">
      <c r="A25" s="34"/>
      <c r="B25" s="36"/>
      <c r="C25" s="222"/>
      <c r="D25" s="34"/>
      <c r="E25" s="120"/>
    </row>
    <row r="26" spans="1:5" ht="14.25" customHeight="1" x14ac:dyDescent="0.2">
      <c r="A26" s="38"/>
      <c r="B26" s="39"/>
      <c r="C26" s="194"/>
      <c r="D26" s="40"/>
    </row>
    <row r="27" spans="1:5" x14ac:dyDescent="0.2">
      <c r="A27" s="41" t="s">
        <v>25</v>
      </c>
      <c r="B27" s="41" t="s">
        <v>15</v>
      </c>
      <c r="C27" s="195"/>
      <c r="D27" s="42"/>
    </row>
    <row r="28" spans="1:5" x14ac:dyDescent="0.2">
      <c r="A28" s="43" t="s">
        <v>3</v>
      </c>
      <c r="B28" s="44" t="s">
        <v>48</v>
      </c>
      <c r="C28" s="196"/>
      <c r="D28" s="45"/>
    </row>
    <row r="29" spans="1:5" x14ac:dyDescent="0.2">
      <c r="A29" s="43"/>
      <c r="B29" s="46" t="s">
        <v>60</v>
      </c>
      <c r="C29" s="196">
        <v>0</v>
      </c>
      <c r="D29" s="45" t="s">
        <v>6</v>
      </c>
    </row>
    <row r="30" spans="1:5" x14ac:dyDescent="0.2">
      <c r="A30" s="43"/>
      <c r="B30" s="47" t="s">
        <v>23</v>
      </c>
      <c r="C30" s="197">
        <f>ROUND((C29),2)</f>
        <v>0</v>
      </c>
      <c r="D30" s="48" t="s">
        <v>6</v>
      </c>
      <c r="E30" s="111"/>
    </row>
    <row r="31" spans="1:5" x14ac:dyDescent="0.2">
      <c r="A31" s="43" t="s">
        <v>4</v>
      </c>
      <c r="B31" s="44" t="s">
        <v>47</v>
      </c>
      <c r="C31" s="196"/>
      <c r="D31" s="45"/>
    </row>
    <row r="32" spans="1:5" x14ac:dyDescent="0.2">
      <c r="A32" s="43"/>
      <c r="B32" s="46" t="s">
        <v>122</v>
      </c>
      <c r="C32" s="196">
        <v>0</v>
      </c>
      <c r="D32" s="45" t="s">
        <v>6</v>
      </c>
    </row>
    <row r="33" spans="1:4" x14ac:dyDescent="0.2">
      <c r="A33" s="43"/>
      <c r="B33" s="47" t="s">
        <v>23</v>
      </c>
      <c r="C33" s="197">
        <f>ROUND((C32),2)</f>
        <v>0</v>
      </c>
      <c r="D33" s="48" t="s">
        <v>6</v>
      </c>
    </row>
    <row r="34" spans="1:4" x14ac:dyDescent="0.2">
      <c r="A34" s="41" t="s">
        <v>42</v>
      </c>
      <c r="B34" s="41" t="s">
        <v>38</v>
      </c>
      <c r="C34" s="198"/>
      <c r="D34" s="49"/>
    </row>
    <row r="35" spans="1:4" x14ac:dyDescent="0.2">
      <c r="A35" s="43" t="s">
        <v>5</v>
      </c>
      <c r="B35" s="44" t="s">
        <v>46</v>
      </c>
      <c r="C35" s="196"/>
      <c r="D35" s="45"/>
    </row>
    <row r="36" spans="1:4" x14ac:dyDescent="0.2">
      <c r="A36" s="87"/>
      <c r="B36" s="46" t="s">
        <v>68</v>
      </c>
      <c r="C36" s="196">
        <f>C17*C18</f>
        <v>1806</v>
      </c>
      <c r="D36" s="45" t="s">
        <v>6</v>
      </c>
    </row>
    <row r="37" spans="1:4" x14ac:dyDescent="0.2">
      <c r="A37" s="87"/>
      <c r="B37" s="46" t="s">
        <v>82</v>
      </c>
      <c r="C37" s="196">
        <f>C19*C20*C21</f>
        <v>112</v>
      </c>
      <c r="D37" s="45" t="s">
        <v>6</v>
      </c>
    </row>
    <row r="38" spans="1:4" x14ac:dyDescent="0.2">
      <c r="A38" s="43"/>
      <c r="B38" s="47" t="s">
        <v>23</v>
      </c>
      <c r="C38" s="197">
        <f>ROUND((C36+C37),2)</f>
        <v>1918</v>
      </c>
      <c r="D38" s="48" t="s">
        <v>6</v>
      </c>
    </row>
    <row r="39" spans="1:4" x14ac:dyDescent="0.2">
      <c r="A39" s="43"/>
      <c r="B39" s="47"/>
      <c r="C39" s="197"/>
      <c r="D39" s="48"/>
    </row>
    <row r="40" spans="1:4" x14ac:dyDescent="0.2">
      <c r="A40" s="43" t="s">
        <v>173</v>
      </c>
      <c r="B40" s="44" t="s">
        <v>172</v>
      </c>
      <c r="C40" s="196"/>
      <c r="D40" s="45"/>
    </row>
    <row r="41" spans="1:4" x14ac:dyDescent="0.2">
      <c r="A41" s="87"/>
      <c r="B41" s="46"/>
      <c r="C41" s="196">
        <f>C38</f>
        <v>1918</v>
      </c>
      <c r="D41" s="45" t="s">
        <v>6</v>
      </c>
    </row>
    <row r="42" spans="1:4" x14ac:dyDescent="0.2">
      <c r="A42" s="43"/>
      <c r="B42" s="47" t="s">
        <v>23</v>
      </c>
      <c r="C42" s="197">
        <f>C41</f>
        <v>1918</v>
      </c>
      <c r="D42" s="48" t="s">
        <v>6</v>
      </c>
    </row>
    <row r="43" spans="1:4" x14ac:dyDescent="0.2">
      <c r="A43" s="43"/>
      <c r="B43" s="47"/>
      <c r="C43" s="197"/>
      <c r="D43" s="48"/>
    </row>
    <row r="44" spans="1:4" ht="42.75" x14ac:dyDescent="0.2">
      <c r="A44" s="43" t="s">
        <v>199</v>
      </c>
      <c r="B44" s="244" t="str">
        <f>'02-Orç. Geral'!C25</f>
        <v xml:space="preserve">ESCAVACAO E CARGA MATERIAL 1A CATEGORIA, UTILIZANDO TRATOR DE ESTEIRAS DE 110 A 160HP COM LAMINA, PESO OPERACIONAL * 13T E PA CARREGADEIRA
COM 170 HP.  </v>
      </c>
      <c r="C44" s="240"/>
      <c r="D44" s="241"/>
    </row>
    <row r="45" spans="1:4" x14ac:dyDescent="0.2">
      <c r="A45" s="43"/>
      <c r="B45" s="46" t="s">
        <v>202</v>
      </c>
      <c r="C45" s="242">
        <f>C$17*C$18*0.2</f>
        <v>361.20000000000005</v>
      </c>
      <c r="D45" s="243" t="s">
        <v>11</v>
      </c>
    </row>
    <row r="46" spans="1:4" x14ac:dyDescent="0.2">
      <c r="A46" s="43"/>
      <c r="B46" s="46" t="s">
        <v>203</v>
      </c>
      <c r="C46" s="242">
        <f>C$19*C$20*C$21*0.2</f>
        <v>22.400000000000002</v>
      </c>
      <c r="D46" s="243" t="str">
        <f>D45</f>
        <v>m³</v>
      </c>
    </row>
    <row r="47" spans="1:4" x14ac:dyDescent="0.2">
      <c r="A47" s="43"/>
      <c r="B47" s="47" t="s">
        <v>23</v>
      </c>
      <c r="C47" s="240">
        <f>ROUND((C45+C46),2)</f>
        <v>383.6</v>
      </c>
      <c r="D47" s="241" t="str">
        <f>D46</f>
        <v>m³</v>
      </c>
    </row>
    <row r="48" spans="1:4" ht="28.5" x14ac:dyDescent="0.2">
      <c r="A48" s="43" t="s">
        <v>194</v>
      </c>
      <c r="B48" s="53" t="str">
        <f>'02-Orç. Geral'!C26</f>
        <v>TRANSPORTE LOCAL COM CAMINHAO BASCULANTE 6 M3, RODOVIA EM LEITO NATURAL - BOTA-FORA DMT = 5,0KM</v>
      </c>
      <c r="C48" s="240"/>
      <c r="D48" s="241"/>
    </row>
    <row r="49" spans="1:4" x14ac:dyDescent="0.2">
      <c r="A49" s="43"/>
      <c r="B49" s="46" t="s">
        <v>238</v>
      </c>
      <c r="C49" s="242">
        <f>C$17*C$18*0.2*10.6</f>
        <v>3828.7200000000003</v>
      </c>
      <c r="D49" s="243" t="s">
        <v>11</v>
      </c>
    </row>
    <row r="50" spans="1:4" x14ac:dyDescent="0.2">
      <c r="A50" s="43"/>
      <c r="B50" s="46" t="s">
        <v>239</v>
      </c>
      <c r="C50" s="242">
        <f>C$19*C$20*C$21*0.2*10.6</f>
        <v>237.44000000000003</v>
      </c>
      <c r="D50" s="243" t="str">
        <f>D49</f>
        <v>m³</v>
      </c>
    </row>
    <row r="51" spans="1:4" x14ac:dyDescent="0.2">
      <c r="A51" s="43"/>
      <c r="B51" s="47" t="s">
        <v>23</v>
      </c>
      <c r="C51" s="240">
        <f>ROUND((C49+C50),2)</f>
        <v>4066.16</v>
      </c>
      <c r="D51" s="241" t="s">
        <v>204</v>
      </c>
    </row>
    <row r="52" spans="1:4" ht="28.5" x14ac:dyDescent="0.2">
      <c r="A52" s="43" t="s">
        <v>196</v>
      </c>
      <c r="B52" s="245" t="s">
        <v>240</v>
      </c>
      <c r="C52" s="240"/>
      <c r="D52" s="241"/>
    </row>
    <row r="53" spans="1:4" x14ac:dyDescent="0.2">
      <c r="A53" s="43"/>
      <c r="B53" s="46" t="s">
        <v>238</v>
      </c>
      <c r="C53" s="242">
        <f>C$17*C$18*0.2*10.6</f>
        <v>3828.7200000000003</v>
      </c>
      <c r="D53" s="243" t="s">
        <v>11</v>
      </c>
    </row>
    <row r="54" spans="1:4" x14ac:dyDescent="0.2">
      <c r="A54" s="43"/>
      <c r="B54" s="46" t="s">
        <v>239</v>
      </c>
      <c r="C54" s="242">
        <f>C$19*C$20*C$21*0.2*10.6</f>
        <v>237.44000000000003</v>
      </c>
      <c r="D54" s="243" t="str">
        <f>D53</f>
        <v>m³</v>
      </c>
    </row>
    <row r="55" spans="1:4" x14ac:dyDescent="0.2">
      <c r="A55" s="43"/>
      <c r="B55" s="47" t="s">
        <v>23</v>
      </c>
      <c r="C55" s="240">
        <f>ROUND((C53+C54),2)</f>
        <v>4066.16</v>
      </c>
      <c r="D55" s="241" t="s">
        <v>204</v>
      </c>
    </row>
    <row r="56" spans="1:4" ht="28.5" x14ac:dyDescent="0.2">
      <c r="A56" s="43" t="s">
        <v>197</v>
      </c>
      <c r="B56" s="244" t="str">
        <f>'02-Orç. Geral'!C28</f>
        <v>BASE DE SOLO ESTABILIZADO SEM MISTURA, COMPACTACAO 100% PROCTOR NORMAL , EXCLUSIVE ESCAVACAO, CARGA E TRANSPORTE DO SOLO</v>
      </c>
      <c r="C56" s="240"/>
      <c r="D56" s="241"/>
    </row>
    <row r="57" spans="1:4" x14ac:dyDescent="0.2">
      <c r="A57" s="43"/>
      <c r="B57" s="46" t="s">
        <v>202</v>
      </c>
      <c r="C57" s="242">
        <f>C$17*C$18*0.2</f>
        <v>361.20000000000005</v>
      </c>
      <c r="D57" s="243" t="s">
        <v>11</v>
      </c>
    </row>
    <row r="58" spans="1:4" x14ac:dyDescent="0.2">
      <c r="A58" s="43"/>
      <c r="B58" s="46" t="s">
        <v>203</v>
      </c>
      <c r="C58" s="242">
        <f>C$19*C$20*C$21*0.2</f>
        <v>22.400000000000002</v>
      </c>
      <c r="D58" s="243" t="str">
        <f>D57</f>
        <v>m³</v>
      </c>
    </row>
    <row r="59" spans="1:4" x14ac:dyDescent="0.2">
      <c r="A59" s="43"/>
      <c r="B59" s="47" t="s">
        <v>23</v>
      </c>
      <c r="C59" s="240">
        <f>ROUND((C57+C58),2)</f>
        <v>383.6</v>
      </c>
      <c r="D59" s="241" t="str">
        <f>D58</f>
        <v>m³</v>
      </c>
    </row>
    <row r="60" spans="1:4" x14ac:dyDescent="0.2">
      <c r="A60" s="43"/>
      <c r="B60" s="47"/>
      <c r="C60" s="197"/>
      <c r="D60" s="48"/>
    </row>
    <row r="61" spans="1:4" x14ac:dyDescent="0.2">
      <c r="A61" s="41">
        <v>3</v>
      </c>
      <c r="B61" s="50" t="s">
        <v>49</v>
      </c>
      <c r="C61" s="198"/>
      <c r="D61" s="49"/>
    </row>
    <row r="62" spans="1:4" x14ac:dyDescent="0.2">
      <c r="A62" s="43" t="s">
        <v>8</v>
      </c>
      <c r="B62" s="44" t="s">
        <v>69</v>
      </c>
      <c r="C62" s="196"/>
      <c r="D62" s="45"/>
    </row>
    <row r="63" spans="1:4" x14ac:dyDescent="0.2">
      <c r="A63" s="43"/>
      <c r="B63" s="46" t="s">
        <v>85</v>
      </c>
      <c r="C63" s="196">
        <f>2*C17-(C22*C23)</f>
        <v>509</v>
      </c>
      <c r="D63" s="45" t="s">
        <v>10</v>
      </c>
    </row>
    <row r="64" spans="1:4" x14ac:dyDescent="0.2">
      <c r="A64" s="43"/>
      <c r="B64" s="46" t="s">
        <v>84</v>
      </c>
      <c r="C64" s="196">
        <f>C20*C21*2</f>
        <v>32</v>
      </c>
      <c r="D64" s="45" t="s">
        <v>10</v>
      </c>
    </row>
    <row r="65" spans="1:4" x14ac:dyDescent="0.2">
      <c r="A65" s="43"/>
      <c r="B65" s="47" t="s">
        <v>23</v>
      </c>
      <c r="C65" s="197">
        <f>ROUND((C63+C64),2)</f>
        <v>541</v>
      </c>
      <c r="D65" s="48" t="s">
        <v>10</v>
      </c>
    </row>
    <row r="66" spans="1:4" x14ac:dyDescent="0.2">
      <c r="A66" s="43" t="s">
        <v>33</v>
      </c>
      <c r="B66" s="110" t="s">
        <v>137</v>
      </c>
      <c r="C66" s="197"/>
      <c r="D66" s="48"/>
    </row>
    <row r="67" spans="1:4" x14ac:dyDescent="0.2">
      <c r="A67" s="43"/>
      <c r="B67" s="51" t="s">
        <v>109</v>
      </c>
      <c r="C67" s="196">
        <f>C65</f>
        <v>541</v>
      </c>
      <c r="D67" s="45" t="s">
        <v>10</v>
      </c>
    </row>
    <row r="68" spans="1:4" x14ac:dyDescent="0.2">
      <c r="A68" s="43"/>
      <c r="B68" s="47"/>
      <c r="C68" s="197">
        <f>ROUND((C67),2)</f>
        <v>541</v>
      </c>
      <c r="D68" s="48" t="s">
        <v>10</v>
      </c>
    </row>
    <row r="69" spans="1:4" x14ac:dyDescent="0.2">
      <c r="A69" s="43"/>
      <c r="B69" s="47"/>
      <c r="C69" s="197"/>
      <c r="D69" s="48"/>
    </row>
    <row r="70" spans="1:4" x14ac:dyDescent="0.2">
      <c r="A70" s="43" t="s">
        <v>134</v>
      </c>
      <c r="B70" s="110" t="s">
        <v>135</v>
      </c>
      <c r="C70" s="197"/>
      <c r="D70" s="48"/>
    </row>
    <row r="71" spans="1:4" x14ac:dyDescent="0.2">
      <c r="A71" s="43"/>
      <c r="B71" s="46" t="s">
        <v>168</v>
      </c>
      <c r="C71" s="197">
        <f>C23*C22*0.181*2</f>
        <v>2.5339999999999998</v>
      </c>
      <c r="D71" s="48" t="s">
        <v>11</v>
      </c>
    </row>
    <row r="72" spans="1:4" x14ac:dyDescent="0.2">
      <c r="A72" s="43"/>
      <c r="B72" s="47" t="s">
        <v>23</v>
      </c>
      <c r="C72" s="197">
        <f>ROUND((C70+C71),2)</f>
        <v>2.5299999999999998</v>
      </c>
      <c r="D72" s="48" t="s">
        <v>11</v>
      </c>
    </row>
    <row r="73" spans="1:4" x14ac:dyDescent="0.2">
      <c r="A73" s="43"/>
      <c r="B73" s="47"/>
      <c r="C73" s="197"/>
      <c r="D73" s="48"/>
    </row>
    <row r="74" spans="1:4" x14ac:dyDescent="0.2">
      <c r="A74" s="43"/>
      <c r="B74" s="47"/>
      <c r="C74" s="197"/>
      <c r="D74" s="48"/>
    </row>
    <row r="75" spans="1:4" x14ac:dyDescent="0.2">
      <c r="A75" s="41">
        <v>4</v>
      </c>
      <c r="B75" s="50" t="s">
        <v>43</v>
      </c>
      <c r="C75" s="195"/>
      <c r="D75" s="42"/>
    </row>
    <row r="76" spans="1:4" x14ac:dyDescent="0.2">
      <c r="A76" s="43" t="s">
        <v>9</v>
      </c>
      <c r="B76" s="91" t="s">
        <v>98</v>
      </c>
      <c r="C76" s="196"/>
      <c r="D76" s="45"/>
    </row>
    <row r="77" spans="1:4" x14ac:dyDescent="0.2">
      <c r="A77" s="43"/>
      <c r="B77" s="46" t="s">
        <v>70</v>
      </c>
      <c r="C77" s="196">
        <f>C17*C18</f>
        <v>1806</v>
      </c>
      <c r="D77" s="45" t="s">
        <v>6</v>
      </c>
    </row>
    <row r="78" spans="1:4" x14ac:dyDescent="0.2">
      <c r="A78" s="43"/>
      <c r="B78" s="46" t="s">
        <v>83</v>
      </c>
      <c r="C78" s="196">
        <f>C20*C22*C21</f>
        <v>112</v>
      </c>
      <c r="D78" s="45" t="s">
        <v>6</v>
      </c>
    </row>
    <row r="79" spans="1:4" x14ac:dyDescent="0.2">
      <c r="A79" s="43"/>
      <c r="B79" s="47" t="s">
        <v>23</v>
      </c>
      <c r="C79" s="197">
        <f>ROUND((C77+C78),2)</f>
        <v>1918</v>
      </c>
      <c r="D79" s="48" t="s">
        <v>6</v>
      </c>
    </row>
    <row r="80" spans="1:4" x14ac:dyDescent="0.2">
      <c r="A80" s="43" t="s">
        <v>99</v>
      </c>
      <c r="B80" s="44" t="s">
        <v>108</v>
      </c>
      <c r="C80" s="197"/>
      <c r="D80" s="48"/>
    </row>
    <row r="81" spans="1:4" x14ac:dyDescent="0.2">
      <c r="A81" s="43"/>
      <c r="B81" s="51" t="s">
        <v>58</v>
      </c>
      <c r="C81" s="196">
        <f>C79</f>
        <v>1918</v>
      </c>
      <c r="D81" s="45" t="s">
        <v>10</v>
      </c>
    </row>
    <row r="82" spans="1:4" x14ac:dyDescent="0.2">
      <c r="A82" s="43"/>
      <c r="B82" s="47" t="s">
        <v>23</v>
      </c>
      <c r="C82" s="197">
        <f>C81</f>
        <v>1918</v>
      </c>
      <c r="D82" s="48" t="s">
        <v>11</v>
      </c>
    </row>
    <row r="83" spans="1:4" x14ac:dyDescent="0.2">
      <c r="A83" s="43" t="s">
        <v>102</v>
      </c>
      <c r="B83" s="44" t="s">
        <v>100</v>
      </c>
      <c r="C83" s="197"/>
      <c r="D83" s="48"/>
    </row>
    <row r="84" spans="1:4" x14ac:dyDescent="0.2">
      <c r="A84" s="43"/>
      <c r="B84" s="46" t="s">
        <v>183</v>
      </c>
      <c r="C84" s="196">
        <f>C17*C18*0.035*2.3</f>
        <v>145.38300000000001</v>
      </c>
      <c r="D84" s="45" t="s">
        <v>101</v>
      </c>
    </row>
    <row r="85" spans="1:4" x14ac:dyDescent="0.2">
      <c r="A85" s="43"/>
      <c r="B85" s="46" t="s">
        <v>184</v>
      </c>
      <c r="C85" s="196">
        <f>C19*C20*C21*0.035*2.3</f>
        <v>9.016</v>
      </c>
      <c r="D85" s="45" t="s">
        <v>101</v>
      </c>
    </row>
    <row r="86" spans="1:4" x14ac:dyDescent="0.2">
      <c r="A86" s="43"/>
      <c r="B86" s="47" t="s">
        <v>23</v>
      </c>
      <c r="C86" s="197">
        <f>ROUND((C84+C85),2)</f>
        <v>154.4</v>
      </c>
      <c r="D86" s="48" t="s">
        <v>101</v>
      </c>
    </row>
    <row r="87" spans="1:4" x14ac:dyDescent="0.2">
      <c r="A87" s="43" t="s">
        <v>127</v>
      </c>
      <c r="B87" s="44" t="s">
        <v>175</v>
      </c>
      <c r="C87" s="197"/>
      <c r="D87" s="48"/>
    </row>
    <row r="88" spans="1:4" x14ac:dyDescent="0.2">
      <c r="A88" s="43"/>
      <c r="B88" s="44" t="s">
        <v>174</v>
      </c>
      <c r="C88" s="197"/>
      <c r="D88" s="223"/>
    </row>
    <row r="89" spans="1:4" x14ac:dyDescent="0.2">
      <c r="A89" s="43"/>
      <c r="B89" s="46" t="s">
        <v>208</v>
      </c>
      <c r="C89" s="196">
        <f>ROUND(C86,2)*44</f>
        <v>6793.6</v>
      </c>
      <c r="D89" s="48" t="s">
        <v>130</v>
      </c>
    </row>
    <row r="90" spans="1:4" x14ac:dyDescent="0.2">
      <c r="A90" s="43"/>
      <c r="B90" s="47" t="str">
        <f>B86</f>
        <v>total</v>
      </c>
      <c r="C90" s="197">
        <f>SUM(C89)</f>
        <v>6793.6</v>
      </c>
      <c r="D90" s="48" t="s">
        <v>130</v>
      </c>
    </row>
    <row r="91" spans="1:4" x14ac:dyDescent="0.2">
      <c r="A91" s="41">
        <v>5</v>
      </c>
      <c r="B91" s="50" t="s">
        <v>44</v>
      </c>
      <c r="C91" s="195"/>
      <c r="D91" s="42"/>
    </row>
    <row r="92" spans="1:4" s="133" customFormat="1" x14ac:dyDescent="0.2">
      <c r="A92" s="130" t="s">
        <v>39</v>
      </c>
      <c r="B92" s="131" t="s">
        <v>86</v>
      </c>
      <c r="C92" s="199"/>
      <c r="D92" s="132"/>
    </row>
    <row r="93" spans="1:4" x14ac:dyDescent="0.2">
      <c r="A93" s="43" t="s">
        <v>87</v>
      </c>
      <c r="B93" s="44" t="s">
        <v>51</v>
      </c>
      <c r="C93" s="197"/>
      <c r="D93" s="48"/>
    </row>
    <row r="94" spans="1:4" x14ac:dyDescent="0.2">
      <c r="A94" s="43"/>
      <c r="B94" s="46" t="s">
        <v>132</v>
      </c>
      <c r="C94" s="196">
        <f>C65*C24*0.1</f>
        <v>81.150000000000006</v>
      </c>
      <c r="D94" s="45" t="s">
        <v>11</v>
      </c>
    </row>
    <row r="95" spans="1:4" x14ac:dyDescent="0.2">
      <c r="A95" s="43"/>
      <c r="B95" s="47" t="s">
        <v>23</v>
      </c>
      <c r="C95" s="197">
        <f>SUM(C94)</f>
        <v>81.150000000000006</v>
      </c>
      <c r="D95" s="48" t="s">
        <v>11</v>
      </c>
    </row>
    <row r="96" spans="1:4" x14ac:dyDescent="0.2">
      <c r="A96" s="43" t="s">
        <v>88</v>
      </c>
      <c r="B96" s="44" t="s">
        <v>74</v>
      </c>
      <c r="C96" s="197"/>
      <c r="D96" s="48"/>
    </row>
    <row r="97" spans="1:4" x14ac:dyDescent="0.2">
      <c r="A97" s="43"/>
      <c r="B97" s="46" t="s">
        <v>75</v>
      </c>
      <c r="C97" s="196">
        <f>C65*C24</f>
        <v>811.5</v>
      </c>
      <c r="D97" s="45" t="s">
        <v>6</v>
      </c>
    </row>
    <row r="98" spans="1:4" x14ac:dyDescent="0.2">
      <c r="A98" s="43"/>
      <c r="B98" s="47" t="s">
        <v>23</v>
      </c>
      <c r="C98" s="197">
        <f>SUM(C97:C97)</f>
        <v>811.5</v>
      </c>
      <c r="D98" s="48" t="s">
        <v>6</v>
      </c>
    </row>
    <row r="99" spans="1:4" s="134" customFormat="1" x14ac:dyDescent="0.2">
      <c r="A99" s="87" t="s">
        <v>61</v>
      </c>
      <c r="B99" s="75" t="s">
        <v>59</v>
      </c>
      <c r="C99" s="197"/>
      <c r="D99" s="48"/>
    </row>
    <row r="100" spans="1:4" x14ac:dyDescent="0.2">
      <c r="A100" s="43" t="s">
        <v>89</v>
      </c>
      <c r="B100" s="44" t="s">
        <v>80</v>
      </c>
      <c r="C100" s="197"/>
      <c r="D100" s="48"/>
    </row>
    <row r="101" spans="1:4" x14ac:dyDescent="0.2">
      <c r="A101" s="43"/>
      <c r="B101" s="46" t="s">
        <v>81</v>
      </c>
      <c r="C101" s="196">
        <f>C65*0.1*0.15</f>
        <v>8.1150000000000002</v>
      </c>
      <c r="D101" s="45" t="s">
        <v>6</v>
      </c>
    </row>
    <row r="102" spans="1:4" x14ac:dyDescent="0.2">
      <c r="A102" s="43"/>
      <c r="B102" s="86" t="s">
        <v>23</v>
      </c>
      <c r="C102" s="197">
        <f>SUM(C100:C101)</f>
        <v>8.1150000000000002</v>
      </c>
      <c r="D102" s="48" t="s">
        <v>6</v>
      </c>
    </row>
    <row r="103" spans="1:4" x14ac:dyDescent="0.2">
      <c r="A103" s="43" t="s">
        <v>90</v>
      </c>
      <c r="B103" s="77" t="s">
        <v>56</v>
      </c>
      <c r="C103" s="197"/>
      <c r="D103" s="48"/>
    </row>
    <row r="104" spans="1:4" x14ac:dyDescent="0.2">
      <c r="A104" s="43"/>
      <c r="B104" s="76" t="s">
        <v>170</v>
      </c>
      <c r="C104" s="196">
        <f>C65*0.2*2</f>
        <v>216.4</v>
      </c>
      <c r="D104" s="45" t="s">
        <v>6</v>
      </c>
    </row>
    <row r="105" spans="1:4" x14ac:dyDescent="0.2">
      <c r="A105" s="43"/>
      <c r="B105" s="86" t="s">
        <v>23</v>
      </c>
      <c r="C105" s="197">
        <f>SUM(C104:C104)</f>
        <v>216.4</v>
      </c>
      <c r="D105" s="48" t="s">
        <v>6</v>
      </c>
    </row>
    <row r="106" spans="1:4" x14ac:dyDescent="0.2">
      <c r="A106" s="43" t="s">
        <v>91</v>
      </c>
      <c r="B106" s="77" t="s">
        <v>57</v>
      </c>
      <c r="C106" s="197"/>
      <c r="D106" s="48"/>
    </row>
    <row r="107" spans="1:4" x14ac:dyDescent="0.2">
      <c r="A107" s="43"/>
      <c r="B107" s="46" t="s">
        <v>76</v>
      </c>
      <c r="C107" s="196">
        <f>C65*0.1*0.3</f>
        <v>16.23</v>
      </c>
      <c r="D107" s="45" t="s">
        <v>11</v>
      </c>
    </row>
    <row r="108" spans="1:4" x14ac:dyDescent="0.2">
      <c r="A108" s="43"/>
      <c r="B108" s="86" t="s">
        <v>23</v>
      </c>
      <c r="C108" s="197">
        <f>SUM(C107:C107)</f>
        <v>16.23</v>
      </c>
      <c r="D108" s="48" t="s">
        <v>11</v>
      </c>
    </row>
    <row r="109" spans="1:4" x14ac:dyDescent="0.2">
      <c r="A109" s="41">
        <v>6</v>
      </c>
      <c r="B109" s="50" t="s">
        <v>110</v>
      </c>
      <c r="C109" s="195"/>
      <c r="D109" s="42"/>
    </row>
    <row r="110" spans="1:4" s="133" customFormat="1" x14ac:dyDescent="0.2">
      <c r="A110" s="130" t="s">
        <v>40</v>
      </c>
      <c r="B110" s="131" t="s">
        <v>45</v>
      </c>
      <c r="C110" s="199"/>
      <c r="D110" s="132"/>
    </row>
    <row r="111" spans="1:4" x14ac:dyDescent="0.2">
      <c r="A111" s="43" t="s">
        <v>111</v>
      </c>
      <c r="B111" s="53" t="s">
        <v>77</v>
      </c>
      <c r="C111" s="196"/>
      <c r="D111" s="45"/>
    </row>
    <row r="112" spans="1:4" x14ac:dyDescent="0.2">
      <c r="A112" s="43"/>
      <c r="B112" s="54"/>
      <c r="C112" s="196"/>
      <c r="D112" s="45" t="s">
        <v>36</v>
      </c>
    </row>
    <row r="113" spans="1:4" x14ac:dyDescent="0.2">
      <c r="A113" s="43"/>
      <c r="B113" s="55" t="s">
        <v>23</v>
      </c>
      <c r="C113" s="197">
        <f>SUM(C112:C112)</f>
        <v>0</v>
      </c>
      <c r="D113" s="48" t="s">
        <v>36</v>
      </c>
    </row>
    <row r="114" spans="1:4" x14ac:dyDescent="0.2">
      <c r="A114" s="43" t="s">
        <v>113</v>
      </c>
      <c r="B114" s="53" t="s">
        <v>71</v>
      </c>
      <c r="C114" s="196"/>
      <c r="D114" s="45"/>
    </row>
    <row r="115" spans="1:4" x14ac:dyDescent="0.2">
      <c r="A115" s="43"/>
      <c r="B115" s="54"/>
      <c r="C115" s="196">
        <f>2*2</f>
        <v>4</v>
      </c>
      <c r="D115" s="45" t="s">
        <v>36</v>
      </c>
    </row>
    <row r="116" spans="1:4" x14ac:dyDescent="0.2">
      <c r="A116" s="43"/>
      <c r="B116" s="55" t="s">
        <v>23</v>
      </c>
      <c r="C116" s="197">
        <f>SUM(C115:C115)</f>
        <v>4</v>
      </c>
      <c r="D116" s="48" t="s">
        <v>36</v>
      </c>
    </row>
    <row r="117" spans="1:4" x14ac:dyDescent="0.2">
      <c r="A117" s="43"/>
      <c r="B117" s="55"/>
      <c r="C117" s="197"/>
      <c r="D117" s="48"/>
    </row>
    <row r="118" spans="1:4" x14ac:dyDescent="0.2">
      <c r="A118" s="43" t="s">
        <v>133</v>
      </c>
      <c r="B118" s="53" t="s">
        <v>161</v>
      </c>
      <c r="C118" s="197"/>
      <c r="D118" s="48"/>
    </row>
    <row r="119" spans="1:4" x14ac:dyDescent="0.2">
      <c r="A119" s="43"/>
      <c r="B119" s="54" t="s">
        <v>138</v>
      </c>
      <c r="C119" s="196">
        <f>C112+(C115/2)</f>
        <v>2</v>
      </c>
      <c r="D119" s="48" t="s">
        <v>36</v>
      </c>
    </row>
    <row r="120" spans="1:4" x14ac:dyDescent="0.2">
      <c r="A120" s="43"/>
      <c r="B120" s="55" t="s">
        <v>23</v>
      </c>
      <c r="C120" s="197">
        <f>SUM(C119:C119)</f>
        <v>2</v>
      </c>
      <c r="D120" s="48" t="s">
        <v>36</v>
      </c>
    </row>
    <row r="121" spans="1:4" x14ac:dyDescent="0.2">
      <c r="A121" s="43"/>
      <c r="B121" s="55"/>
      <c r="C121" s="197"/>
      <c r="D121" s="48"/>
    </row>
    <row r="122" spans="1:4" s="133" customFormat="1" x14ac:dyDescent="0.2">
      <c r="A122" s="130" t="s">
        <v>50</v>
      </c>
      <c r="B122" s="131" t="s">
        <v>103</v>
      </c>
      <c r="C122" s="199"/>
      <c r="D122" s="132"/>
    </row>
    <row r="123" spans="1:4" x14ac:dyDescent="0.2">
      <c r="A123" s="43" t="s">
        <v>112</v>
      </c>
      <c r="B123" s="53" t="s">
        <v>104</v>
      </c>
      <c r="C123" s="196"/>
      <c r="D123" s="45"/>
    </row>
    <row r="124" spans="1:4" x14ac:dyDescent="0.2">
      <c r="A124" s="43"/>
      <c r="B124" s="54" t="s">
        <v>105</v>
      </c>
      <c r="C124" s="196">
        <f>C65*0.1*2</f>
        <v>108.2</v>
      </c>
      <c r="D124" s="45" t="s">
        <v>6</v>
      </c>
    </row>
    <row r="125" spans="1:4" ht="14.25" customHeight="1" x14ac:dyDescent="0.2">
      <c r="A125" s="43"/>
      <c r="B125" s="54" t="s">
        <v>106</v>
      </c>
      <c r="C125" s="196">
        <f>C65*0.1*0.5</f>
        <v>27.05</v>
      </c>
      <c r="D125" s="45" t="s">
        <v>6</v>
      </c>
    </row>
    <row r="126" spans="1:4" x14ac:dyDescent="0.2">
      <c r="A126" s="43"/>
      <c r="B126" s="54" t="s">
        <v>107</v>
      </c>
      <c r="C126" s="196">
        <f>2*C113</f>
        <v>0</v>
      </c>
      <c r="D126" s="45" t="s">
        <v>6</v>
      </c>
    </row>
    <row r="127" spans="1:4" x14ac:dyDescent="0.2">
      <c r="A127" s="43"/>
      <c r="B127" s="55" t="s">
        <v>23</v>
      </c>
      <c r="C127" s="197">
        <f>SUM(C124:C126)</f>
        <v>135.25</v>
      </c>
      <c r="D127" s="45" t="s">
        <v>6</v>
      </c>
    </row>
    <row r="128" spans="1:4" x14ac:dyDescent="0.2">
      <c r="A128" s="43"/>
      <c r="B128" s="55"/>
      <c r="C128" s="197"/>
      <c r="D128" s="48"/>
    </row>
    <row r="129" spans="1:4" x14ac:dyDescent="0.2">
      <c r="A129" s="41">
        <v>7</v>
      </c>
      <c r="B129" s="50" t="s">
        <v>19</v>
      </c>
      <c r="C129" s="195"/>
      <c r="D129" s="42"/>
    </row>
    <row r="130" spans="1:4" x14ac:dyDescent="0.2">
      <c r="A130" s="43" t="s">
        <v>52</v>
      </c>
      <c r="B130" s="44" t="s">
        <v>22</v>
      </c>
      <c r="C130" s="196"/>
      <c r="D130" s="45"/>
    </row>
    <row r="131" spans="1:4" x14ac:dyDescent="0.2">
      <c r="A131" s="43"/>
      <c r="B131" s="46" t="s">
        <v>215</v>
      </c>
      <c r="C131" s="196">
        <f>C79+C98</f>
        <v>2729.5</v>
      </c>
      <c r="D131" s="45" t="s">
        <v>6</v>
      </c>
    </row>
    <row r="132" spans="1:4" x14ac:dyDescent="0.2">
      <c r="A132" s="52"/>
      <c r="B132" s="55" t="s">
        <v>23</v>
      </c>
      <c r="C132" s="197">
        <f>SUM(C131:C131)</f>
        <v>2729.5</v>
      </c>
      <c r="D132" s="48" t="s">
        <v>6</v>
      </c>
    </row>
    <row r="139" spans="1:4" x14ac:dyDescent="0.2">
      <c r="A139" s="56"/>
    </row>
    <row r="140" spans="1:4" x14ac:dyDescent="0.2">
      <c r="A140" s="56"/>
    </row>
    <row r="141" spans="1:4" x14ac:dyDescent="0.2">
      <c r="A141" s="56"/>
      <c r="B141" s="56"/>
      <c r="C141" s="200"/>
    </row>
    <row r="142" spans="1:4" x14ac:dyDescent="0.2">
      <c r="A142" s="56"/>
      <c r="B142" s="56"/>
      <c r="C142" s="200"/>
    </row>
    <row r="143" spans="1:4" x14ac:dyDescent="0.2">
      <c r="A143" s="56"/>
      <c r="B143" s="56"/>
      <c r="C143" s="200"/>
    </row>
    <row r="144" spans="1:4" x14ac:dyDescent="0.2">
      <c r="A144" s="56"/>
      <c r="B144" s="56"/>
      <c r="C144" s="200"/>
    </row>
    <row r="145" spans="1:3" x14ac:dyDescent="0.2">
      <c r="A145" s="56"/>
      <c r="B145" s="56"/>
      <c r="C145" s="200"/>
    </row>
    <row r="146" spans="1:3" x14ac:dyDescent="0.2">
      <c r="A146" s="56"/>
      <c r="B146" s="56"/>
      <c r="C146" s="200"/>
    </row>
    <row r="147" spans="1:3" x14ac:dyDescent="0.2">
      <c r="A147" s="56"/>
      <c r="B147" s="56"/>
      <c r="C147" s="200"/>
    </row>
    <row r="148" spans="1:3" x14ac:dyDescent="0.2">
      <c r="A148" s="56"/>
      <c r="B148" s="56"/>
      <c r="C148" s="200"/>
    </row>
    <row r="149" spans="1:3" x14ac:dyDescent="0.2">
      <c r="A149" s="56"/>
      <c r="B149" s="56"/>
      <c r="C149" s="200"/>
    </row>
    <row r="150" spans="1:3" x14ac:dyDescent="0.2">
      <c r="A150" s="56"/>
      <c r="B150" s="56"/>
      <c r="C150" s="200"/>
    </row>
    <row r="151" spans="1:3" x14ac:dyDescent="0.2">
      <c r="A151" s="56"/>
      <c r="B151" s="56"/>
      <c r="C151" s="200"/>
    </row>
    <row r="152" spans="1:3" x14ac:dyDescent="0.2">
      <c r="B152" s="56"/>
      <c r="C152" s="200"/>
    </row>
    <row r="153" spans="1:3" x14ac:dyDescent="0.2">
      <c r="B153" s="56"/>
      <c r="C153" s="200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5" fitToHeight="2" orientation="portrait" horizontalDpi="300" verticalDpi="300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5:E153"/>
  <sheetViews>
    <sheetView view="pageBreakPreview" topLeftCell="A47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191" bestFit="1" customWidth="1"/>
    <col min="4" max="4" width="9.28515625" style="57" customWidth="1"/>
    <col min="5" max="5" width="15.28515625" style="4" bestFit="1" customWidth="1"/>
    <col min="6" max="16384" width="9.140625" style="4"/>
  </cols>
  <sheetData>
    <row r="5" spans="1:5" ht="15" x14ac:dyDescent="0.25">
      <c r="A5" s="393" t="s">
        <v>13</v>
      </c>
      <c r="B5" s="393"/>
      <c r="C5" s="393"/>
      <c r="D5" s="393"/>
    </row>
    <row r="6" spans="1:5" ht="15" x14ac:dyDescent="0.25">
      <c r="A6" s="393" t="s">
        <v>169</v>
      </c>
      <c r="B6" s="393"/>
      <c r="C6" s="393"/>
      <c r="D6" s="393"/>
    </row>
    <row r="7" spans="1:5" ht="15" x14ac:dyDescent="0.25">
      <c r="A7" s="393" t="s">
        <v>14</v>
      </c>
      <c r="B7" s="393"/>
      <c r="C7" s="393"/>
      <c r="D7" s="393"/>
    </row>
    <row r="8" spans="1:5" x14ac:dyDescent="0.2">
      <c r="A8" s="31"/>
      <c r="B8" s="31"/>
      <c r="C8" s="190"/>
      <c r="D8" s="31"/>
    </row>
    <row r="9" spans="1:5" x14ac:dyDescent="0.2">
      <c r="A9" s="31"/>
      <c r="B9" s="31"/>
      <c r="C9" s="190"/>
      <c r="D9" s="31"/>
    </row>
    <row r="10" spans="1:5" x14ac:dyDescent="0.2">
      <c r="A10" s="31"/>
      <c r="B10" s="31"/>
      <c r="C10" s="190"/>
      <c r="D10" s="31"/>
      <c r="E10" s="111"/>
    </row>
    <row r="11" spans="1:5" ht="19.5" x14ac:dyDescent="0.25">
      <c r="A11" s="392" t="s">
        <v>78</v>
      </c>
      <c r="B11" s="392"/>
      <c r="C11" s="392"/>
      <c r="D11" s="392"/>
      <c r="E11" s="111"/>
    </row>
    <row r="12" spans="1:5" x14ac:dyDescent="0.2">
      <c r="A12" s="31"/>
      <c r="B12" s="31"/>
      <c r="C12" s="190"/>
      <c r="D12" s="32"/>
      <c r="E12" s="111"/>
    </row>
    <row r="13" spans="1:5" x14ac:dyDescent="0.2">
      <c r="A13" s="58" t="s">
        <v>20</v>
      </c>
      <c r="B13" s="33">
        <f>'02-Orç. Geral'!B9:C9</f>
        <v>0</v>
      </c>
      <c r="C13" s="190"/>
      <c r="D13" s="32"/>
    </row>
    <row r="14" spans="1:5" x14ac:dyDescent="0.2">
      <c r="A14" s="58" t="s">
        <v>21</v>
      </c>
      <c r="B14" s="33">
        <f>'02-Orç. Geral'!B10:C10</f>
        <v>0</v>
      </c>
    </row>
    <row r="15" spans="1:5" x14ac:dyDescent="0.2">
      <c r="A15" s="58" t="s">
        <v>62</v>
      </c>
      <c r="B15" s="33" t="s">
        <v>223</v>
      </c>
    </row>
    <row r="16" spans="1:5" x14ac:dyDescent="0.2">
      <c r="A16" s="34"/>
      <c r="B16" s="35" t="s">
        <v>41</v>
      </c>
      <c r="C16" s="192"/>
      <c r="D16" s="37"/>
    </row>
    <row r="17" spans="1:5" x14ac:dyDescent="0.2">
      <c r="A17" s="34"/>
      <c r="B17" s="36" t="s">
        <v>24</v>
      </c>
      <c r="C17" s="193">
        <v>320</v>
      </c>
      <c r="D17" s="34" t="s">
        <v>10</v>
      </c>
    </row>
    <row r="18" spans="1:5" x14ac:dyDescent="0.2">
      <c r="A18" s="34"/>
      <c r="B18" s="36" t="s">
        <v>53</v>
      </c>
      <c r="C18" s="193">
        <v>7</v>
      </c>
      <c r="D18" s="34" t="s">
        <v>10</v>
      </c>
    </row>
    <row r="19" spans="1:5" x14ac:dyDescent="0.2">
      <c r="A19" s="34"/>
      <c r="B19" s="36" t="s">
        <v>72</v>
      </c>
      <c r="C19" s="193">
        <v>7</v>
      </c>
      <c r="D19" s="34" t="s">
        <v>10</v>
      </c>
    </row>
    <row r="20" spans="1:5" x14ac:dyDescent="0.2">
      <c r="A20" s="34"/>
      <c r="B20" s="36" t="s">
        <v>94</v>
      </c>
      <c r="C20" s="193">
        <v>4</v>
      </c>
      <c r="D20" s="34" t="s">
        <v>10</v>
      </c>
    </row>
    <row r="21" spans="1:5" x14ac:dyDescent="0.2">
      <c r="A21" s="34"/>
      <c r="B21" s="36" t="s">
        <v>95</v>
      </c>
      <c r="C21" s="193">
        <v>4</v>
      </c>
      <c r="D21" s="34" t="s">
        <v>36</v>
      </c>
    </row>
    <row r="22" spans="1:5" x14ac:dyDescent="0.2">
      <c r="A22" s="34"/>
      <c r="B22" s="36" t="s">
        <v>96</v>
      </c>
      <c r="C22" s="193">
        <f>C19</f>
        <v>7</v>
      </c>
      <c r="D22" s="34" t="s">
        <v>10</v>
      </c>
    </row>
    <row r="23" spans="1:5" x14ac:dyDescent="0.2">
      <c r="A23" s="34"/>
      <c r="B23" s="36" t="s">
        <v>97</v>
      </c>
      <c r="C23" s="193">
        <v>1</v>
      </c>
      <c r="D23" s="34" t="s">
        <v>36</v>
      </c>
    </row>
    <row r="24" spans="1:5" x14ac:dyDescent="0.2">
      <c r="A24" s="34"/>
      <c r="B24" s="36" t="s">
        <v>73</v>
      </c>
      <c r="C24" s="222">
        <v>1.5</v>
      </c>
      <c r="D24" s="34" t="s">
        <v>10</v>
      </c>
      <c r="E24" s="120"/>
    </row>
    <row r="25" spans="1:5" x14ac:dyDescent="0.2">
      <c r="A25" s="34"/>
      <c r="B25" s="36"/>
      <c r="C25" s="222"/>
      <c r="D25" s="34"/>
      <c r="E25" s="120"/>
    </row>
    <row r="26" spans="1:5" ht="14.25" customHeight="1" x14ac:dyDescent="0.2">
      <c r="A26" s="38"/>
      <c r="B26" s="39"/>
      <c r="C26" s="194"/>
      <c r="D26" s="40"/>
    </row>
    <row r="27" spans="1:5" x14ac:dyDescent="0.2">
      <c r="A27" s="41" t="s">
        <v>25</v>
      </c>
      <c r="B27" s="41" t="s">
        <v>15</v>
      </c>
      <c r="C27" s="195"/>
      <c r="D27" s="42"/>
    </row>
    <row r="28" spans="1:5" x14ac:dyDescent="0.2">
      <c r="A28" s="43" t="s">
        <v>3</v>
      </c>
      <c r="B28" s="44" t="s">
        <v>48</v>
      </c>
      <c r="C28" s="196"/>
      <c r="D28" s="45"/>
    </row>
    <row r="29" spans="1:5" x14ac:dyDescent="0.2">
      <c r="A29" s="43"/>
      <c r="B29" s="46" t="s">
        <v>60</v>
      </c>
      <c r="C29" s="196">
        <v>0</v>
      </c>
      <c r="D29" s="45" t="s">
        <v>6</v>
      </c>
    </row>
    <row r="30" spans="1:5" x14ac:dyDescent="0.2">
      <c r="A30" s="43"/>
      <c r="B30" s="47" t="s">
        <v>23</v>
      </c>
      <c r="C30" s="197">
        <f>ROUND((C29),2)</f>
        <v>0</v>
      </c>
      <c r="D30" s="48" t="s">
        <v>6</v>
      </c>
      <c r="E30" s="111"/>
    </row>
    <row r="31" spans="1:5" x14ac:dyDescent="0.2">
      <c r="A31" s="43" t="s">
        <v>4</v>
      </c>
      <c r="B31" s="44" t="s">
        <v>47</v>
      </c>
      <c r="C31" s="196"/>
      <c r="D31" s="45"/>
    </row>
    <row r="32" spans="1:5" x14ac:dyDescent="0.2">
      <c r="A32" s="43"/>
      <c r="B32" s="46" t="s">
        <v>122</v>
      </c>
      <c r="C32" s="196">
        <v>0</v>
      </c>
      <c r="D32" s="45" t="s">
        <v>6</v>
      </c>
    </row>
    <row r="33" spans="1:4" x14ac:dyDescent="0.2">
      <c r="A33" s="43"/>
      <c r="B33" s="47" t="s">
        <v>23</v>
      </c>
      <c r="C33" s="197">
        <f>ROUND((C32),2)</f>
        <v>0</v>
      </c>
      <c r="D33" s="48" t="s">
        <v>6</v>
      </c>
    </row>
    <row r="34" spans="1:4" x14ac:dyDescent="0.2">
      <c r="A34" s="41" t="s">
        <v>42</v>
      </c>
      <c r="B34" s="41" t="s">
        <v>38</v>
      </c>
      <c r="C34" s="198"/>
      <c r="D34" s="49"/>
    </row>
    <row r="35" spans="1:4" x14ac:dyDescent="0.2">
      <c r="A35" s="43" t="s">
        <v>5</v>
      </c>
      <c r="B35" s="44" t="s">
        <v>46</v>
      </c>
      <c r="C35" s="196"/>
      <c r="D35" s="45"/>
    </row>
    <row r="36" spans="1:4" x14ac:dyDescent="0.2">
      <c r="A36" s="87"/>
      <c r="B36" s="46" t="s">
        <v>68</v>
      </c>
      <c r="C36" s="196">
        <f>C17*C18</f>
        <v>2240</v>
      </c>
      <c r="D36" s="45" t="s">
        <v>6</v>
      </c>
    </row>
    <row r="37" spans="1:4" x14ac:dyDescent="0.2">
      <c r="A37" s="87"/>
      <c r="B37" s="46" t="s">
        <v>82</v>
      </c>
      <c r="C37" s="196">
        <f>C19*C20*C21</f>
        <v>112</v>
      </c>
      <c r="D37" s="45" t="s">
        <v>6</v>
      </c>
    </row>
    <row r="38" spans="1:4" x14ac:dyDescent="0.2">
      <c r="A38" s="43"/>
      <c r="B38" s="47" t="s">
        <v>23</v>
      </c>
      <c r="C38" s="197">
        <f>ROUND((C36+C37),2)</f>
        <v>2352</v>
      </c>
      <c r="D38" s="48" t="s">
        <v>6</v>
      </c>
    </row>
    <row r="39" spans="1:4" x14ac:dyDescent="0.2">
      <c r="A39" s="43"/>
      <c r="B39" s="47"/>
      <c r="C39" s="197"/>
      <c r="D39" s="48"/>
    </row>
    <row r="40" spans="1:4" x14ac:dyDescent="0.2">
      <c r="A40" s="43" t="s">
        <v>173</v>
      </c>
      <c r="B40" s="44" t="s">
        <v>172</v>
      </c>
      <c r="C40" s="196"/>
      <c r="D40" s="45"/>
    </row>
    <row r="41" spans="1:4" x14ac:dyDescent="0.2">
      <c r="A41" s="87"/>
      <c r="B41" s="46"/>
      <c r="C41" s="196">
        <f>C38</f>
        <v>2352</v>
      </c>
      <c r="D41" s="45" t="s">
        <v>6</v>
      </c>
    </row>
    <row r="42" spans="1:4" x14ac:dyDescent="0.2">
      <c r="A42" s="43"/>
      <c r="B42" s="47" t="s">
        <v>23</v>
      </c>
      <c r="C42" s="197">
        <f>C41</f>
        <v>2352</v>
      </c>
      <c r="D42" s="48" t="s">
        <v>6</v>
      </c>
    </row>
    <row r="43" spans="1:4" x14ac:dyDescent="0.2">
      <c r="A43" s="43"/>
      <c r="B43" s="47"/>
      <c r="C43" s="197"/>
      <c r="D43" s="48"/>
    </row>
    <row r="44" spans="1:4" ht="42.75" x14ac:dyDescent="0.2">
      <c r="A44" s="43" t="s">
        <v>199</v>
      </c>
      <c r="B44" s="244" t="str">
        <f>'02-Orç. Geral'!C25</f>
        <v xml:space="preserve">ESCAVACAO E CARGA MATERIAL 1A CATEGORIA, UTILIZANDO TRATOR DE ESTEIRAS DE 110 A 160HP COM LAMINA, PESO OPERACIONAL * 13T E PA CARREGADEIRA
COM 170 HP.  </v>
      </c>
      <c r="C44" s="240"/>
      <c r="D44" s="241"/>
    </row>
    <row r="45" spans="1:4" x14ac:dyDescent="0.2">
      <c r="A45" s="43"/>
      <c r="B45" s="46" t="s">
        <v>202</v>
      </c>
      <c r="C45" s="242">
        <f>C$17*C$18*0.2</f>
        <v>448</v>
      </c>
      <c r="D45" s="243" t="s">
        <v>11</v>
      </c>
    </row>
    <row r="46" spans="1:4" x14ac:dyDescent="0.2">
      <c r="A46" s="43"/>
      <c r="B46" s="46" t="s">
        <v>203</v>
      </c>
      <c r="C46" s="242">
        <f>C$19*C$20*C$21*0.2</f>
        <v>22.400000000000002</v>
      </c>
      <c r="D46" s="243" t="str">
        <f>D45</f>
        <v>m³</v>
      </c>
    </row>
    <row r="47" spans="1:4" x14ac:dyDescent="0.2">
      <c r="A47" s="43"/>
      <c r="B47" s="47" t="s">
        <v>23</v>
      </c>
      <c r="C47" s="240">
        <f>ROUND((C45+C46),2)</f>
        <v>470.4</v>
      </c>
      <c r="D47" s="241" t="str">
        <f>D46</f>
        <v>m³</v>
      </c>
    </row>
    <row r="48" spans="1:4" ht="28.5" x14ac:dyDescent="0.2">
      <c r="A48" s="43" t="s">
        <v>194</v>
      </c>
      <c r="B48" s="53" t="str">
        <f>'02-Orç. Geral'!C26</f>
        <v>TRANSPORTE LOCAL COM CAMINHAO BASCULANTE 6 M3, RODOVIA EM LEITO NATURAL - BOTA-FORA DMT = 5,0KM</v>
      </c>
      <c r="C48" s="240"/>
      <c r="D48" s="241"/>
    </row>
    <row r="49" spans="1:4" x14ac:dyDescent="0.2">
      <c r="A49" s="43"/>
      <c r="B49" s="46" t="s">
        <v>238</v>
      </c>
      <c r="C49" s="242">
        <f>C$17*C$18*0.2*10.6</f>
        <v>4748.8</v>
      </c>
      <c r="D49" s="243" t="s">
        <v>11</v>
      </c>
    </row>
    <row r="50" spans="1:4" x14ac:dyDescent="0.2">
      <c r="A50" s="43"/>
      <c r="B50" s="46" t="s">
        <v>239</v>
      </c>
      <c r="C50" s="242">
        <f>C$19*C$20*C$21*0.2*10.6</f>
        <v>237.44000000000003</v>
      </c>
      <c r="D50" s="243" t="str">
        <f>D49</f>
        <v>m³</v>
      </c>
    </row>
    <row r="51" spans="1:4" x14ac:dyDescent="0.2">
      <c r="A51" s="43"/>
      <c r="B51" s="47" t="s">
        <v>23</v>
      </c>
      <c r="C51" s="240">
        <f>ROUND((C49+C50),2)</f>
        <v>4986.24</v>
      </c>
      <c r="D51" s="241" t="s">
        <v>204</v>
      </c>
    </row>
    <row r="52" spans="1:4" ht="28.5" x14ac:dyDescent="0.2">
      <c r="A52" s="43" t="s">
        <v>196</v>
      </c>
      <c r="B52" s="245" t="s">
        <v>240</v>
      </c>
      <c r="C52" s="240"/>
      <c r="D52" s="241"/>
    </row>
    <row r="53" spans="1:4" x14ac:dyDescent="0.2">
      <c r="A53" s="43"/>
      <c r="B53" s="46" t="s">
        <v>238</v>
      </c>
      <c r="C53" s="242">
        <f>C$17*C$18*0.2*10.6</f>
        <v>4748.8</v>
      </c>
      <c r="D53" s="243" t="s">
        <v>11</v>
      </c>
    </row>
    <row r="54" spans="1:4" x14ac:dyDescent="0.2">
      <c r="A54" s="43"/>
      <c r="B54" s="46" t="s">
        <v>239</v>
      </c>
      <c r="C54" s="242">
        <f>C$19*C$20*C$21*0.2*10.6</f>
        <v>237.44000000000003</v>
      </c>
      <c r="D54" s="243" t="str">
        <f>D53</f>
        <v>m³</v>
      </c>
    </row>
    <row r="55" spans="1:4" x14ac:dyDescent="0.2">
      <c r="A55" s="43"/>
      <c r="B55" s="47" t="s">
        <v>23</v>
      </c>
      <c r="C55" s="240">
        <f>ROUND((C53+C54),2)</f>
        <v>4986.24</v>
      </c>
      <c r="D55" s="241" t="s">
        <v>204</v>
      </c>
    </row>
    <row r="56" spans="1:4" ht="28.5" x14ac:dyDescent="0.2">
      <c r="A56" s="43" t="s">
        <v>197</v>
      </c>
      <c r="B56" s="244" t="str">
        <f>'02-Orç. Geral'!C28</f>
        <v>BASE DE SOLO ESTABILIZADO SEM MISTURA, COMPACTACAO 100% PROCTOR NORMAL , EXCLUSIVE ESCAVACAO, CARGA E TRANSPORTE DO SOLO</v>
      </c>
      <c r="C56" s="240"/>
      <c r="D56" s="241"/>
    </row>
    <row r="57" spans="1:4" x14ac:dyDescent="0.2">
      <c r="A57" s="43"/>
      <c r="B57" s="46" t="s">
        <v>202</v>
      </c>
      <c r="C57" s="242">
        <f>C$17*C$18*0.2</f>
        <v>448</v>
      </c>
      <c r="D57" s="243" t="s">
        <v>11</v>
      </c>
    </row>
    <row r="58" spans="1:4" x14ac:dyDescent="0.2">
      <c r="A58" s="43"/>
      <c r="B58" s="46" t="s">
        <v>203</v>
      </c>
      <c r="C58" s="242">
        <f>C$19*C$20*C$21*0.2</f>
        <v>22.400000000000002</v>
      </c>
      <c r="D58" s="243" t="str">
        <f>D57</f>
        <v>m³</v>
      </c>
    </row>
    <row r="59" spans="1:4" x14ac:dyDescent="0.2">
      <c r="A59" s="43"/>
      <c r="B59" s="47" t="s">
        <v>23</v>
      </c>
      <c r="C59" s="240">
        <f>ROUND((C57+C58),2)</f>
        <v>470.4</v>
      </c>
      <c r="D59" s="241" t="str">
        <f>D58</f>
        <v>m³</v>
      </c>
    </row>
    <row r="60" spans="1:4" x14ac:dyDescent="0.2">
      <c r="A60" s="43"/>
      <c r="B60" s="47"/>
      <c r="C60" s="197"/>
      <c r="D60" s="48"/>
    </row>
    <row r="61" spans="1:4" x14ac:dyDescent="0.2">
      <c r="A61" s="41">
        <v>3</v>
      </c>
      <c r="B61" s="50" t="s">
        <v>49</v>
      </c>
      <c r="C61" s="198"/>
      <c r="D61" s="49"/>
    </row>
    <row r="62" spans="1:4" x14ac:dyDescent="0.2">
      <c r="A62" s="43" t="s">
        <v>8</v>
      </c>
      <c r="B62" s="44" t="s">
        <v>69</v>
      </c>
      <c r="C62" s="196"/>
      <c r="D62" s="45"/>
    </row>
    <row r="63" spans="1:4" x14ac:dyDescent="0.2">
      <c r="A63" s="43"/>
      <c r="B63" s="46" t="s">
        <v>85</v>
      </c>
      <c r="C63" s="196">
        <f>2*C17-(C22*C23)</f>
        <v>633</v>
      </c>
      <c r="D63" s="45" t="s">
        <v>10</v>
      </c>
    </row>
    <row r="64" spans="1:4" x14ac:dyDescent="0.2">
      <c r="A64" s="43"/>
      <c r="B64" s="46" t="s">
        <v>84</v>
      </c>
      <c r="C64" s="196">
        <f>C20*C21*2</f>
        <v>32</v>
      </c>
      <c r="D64" s="45" t="s">
        <v>10</v>
      </c>
    </row>
    <row r="65" spans="1:4" x14ac:dyDescent="0.2">
      <c r="A65" s="43"/>
      <c r="B65" s="47" t="s">
        <v>23</v>
      </c>
      <c r="C65" s="197">
        <f>ROUND((C63+C64),2)</f>
        <v>665</v>
      </c>
      <c r="D65" s="48" t="s">
        <v>10</v>
      </c>
    </row>
    <row r="66" spans="1:4" x14ac:dyDescent="0.2">
      <c r="A66" s="43" t="s">
        <v>33</v>
      </c>
      <c r="B66" s="110" t="s">
        <v>137</v>
      </c>
      <c r="C66" s="197"/>
      <c r="D66" s="48"/>
    </row>
    <row r="67" spans="1:4" x14ac:dyDescent="0.2">
      <c r="A67" s="43"/>
      <c r="B67" s="51" t="s">
        <v>109</v>
      </c>
      <c r="C67" s="196">
        <f>C65</f>
        <v>665</v>
      </c>
      <c r="D67" s="45" t="s">
        <v>10</v>
      </c>
    </row>
    <row r="68" spans="1:4" x14ac:dyDescent="0.2">
      <c r="A68" s="43"/>
      <c r="B68" s="47"/>
      <c r="C68" s="197">
        <f>ROUND((C67),2)</f>
        <v>665</v>
      </c>
      <c r="D68" s="48" t="s">
        <v>10</v>
      </c>
    </row>
    <row r="69" spans="1:4" x14ac:dyDescent="0.2">
      <c r="A69" s="43"/>
      <c r="B69" s="47"/>
      <c r="C69" s="197"/>
      <c r="D69" s="48"/>
    </row>
    <row r="70" spans="1:4" x14ac:dyDescent="0.2">
      <c r="A70" s="43" t="s">
        <v>134</v>
      </c>
      <c r="B70" s="110" t="s">
        <v>135</v>
      </c>
      <c r="C70" s="197"/>
      <c r="D70" s="48"/>
    </row>
    <row r="71" spans="1:4" x14ac:dyDescent="0.2">
      <c r="A71" s="43"/>
      <c r="B71" s="46" t="s">
        <v>168</v>
      </c>
      <c r="C71" s="197">
        <f>C23*C22*0.181*2</f>
        <v>2.5339999999999998</v>
      </c>
      <c r="D71" s="48" t="s">
        <v>11</v>
      </c>
    </row>
    <row r="72" spans="1:4" x14ac:dyDescent="0.2">
      <c r="A72" s="43"/>
      <c r="B72" s="47" t="s">
        <v>23</v>
      </c>
      <c r="C72" s="197">
        <f>ROUND((C70+C71),2)</f>
        <v>2.5299999999999998</v>
      </c>
      <c r="D72" s="48" t="s">
        <v>11</v>
      </c>
    </row>
    <row r="73" spans="1:4" x14ac:dyDescent="0.2">
      <c r="A73" s="43"/>
      <c r="B73" s="47"/>
      <c r="C73" s="197"/>
      <c r="D73" s="48"/>
    </row>
    <row r="74" spans="1:4" x14ac:dyDescent="0.2">
      <c r="A74" s="43"/>
      <c r="B74" s="47"/>
      <c r="C74" s="197"/>
      <c r="D74" s="48"/>
    </row>
    <row r="75" spans="1:4" x14ac:dyDescent="0.2">
      <c r="A75" s="41">
        <v>4</v>
      </c>
      <c r="B75" s="50" t="s">
        <v>43</v>
      </c>
      <c r="C75" s="195"/>
      <c r="D75" s="42"/>
    </row>
    <row r="76" spans="1:4" x14ac:dyDescent="0.2">
      <c r="A76" s="43" t="s">
        <v>9</v>
      </c>
      <c r="B76" s="91" t="s">
        <v>98</v>
      </c>
      <c r="C76" s="196"/>
      <c r="D76" s="45"/>
    </row>
    <row r="77" spans="1:4" x14ac:dyDescent="0.2">
      <c r="A77" s="43"/>
      <c r="B77" s="46" t="s">
        <v>70</v>
      </c>
      <c r="C77" s="196">
        <f>C17*C18</f>
        <v>2240</v>
      </c>
      <c r="D77" s="45" t="s">
        <v>6</v>
      </c>
    </row>
    <row r="78" spans="1:4" x14ac:dyDescent="0.2">
      <c r="A78" s="43"/>
      <c r="B78" s="46" t="s">
        <v>83</v>
      </c>
      <c r="C78" s="196">
        <f>C20*C22*C21</f>
        <v>112</v>
      </c>
      <c r="D78" s="45" t="s">
        <v>6</v>
      </c>
    </row>
    <row r="79" spans="1:4" x14ac:dyDescent="0.2">
      <c r="A79" s="43"/>
      <c r="B79" s="47" t="s">
        <v>23</v>
      </c>
      <c r="C79" s="197">
        <f>ROUND((C77+C78),2)</f>
        <v>2352</v>
      </c>
      <c r="D79" s="48" t="s">
        <v>6</v>
      </c>
    </row>
    <row r="80" spans="1:4" x14ac:dyDescent="0.2">
      <c r="A80" s="43" t="s">
        <v>99</v>
      </c>
      <c r="B80" s="44" t="s">
        <v>108</v>
      </c>
      <c r="C80" s="197"/>
      <c r="D80" s="48"/>
    </row>
    <row r="81" spans="1:4" x14ac:dyDescent="0.2">
      <c r="A81" s="43"/>
      <c r="B81" s="51" t="s">
        <v>58</v>
      </c>
      <c r="C81" s="196">
        <f>C79</f>
        <v>2352</v>
      </c>
      <c r="D81" s="45" t="s">
        <v>10</v>
      </c>
    </row>
    <row r="82" spans="1:4" x14ac:dyDescent="0.2">
      <c r="A82" s="43"/>
      <c r="B82" s="47" t="s">
        <v>23</v>
      </c>
      <c r="C82" s="197">
        <f>C81</f>
        <v>2352</v>
      </c>
      <c r="D82" s="48" t="s">
        <v>11</v>
      </c>
    </row>
    <row r="83" spans="1:4" x14ac:dyDescent="0.2">
      <c r="A83" s="43" t="s">
        <v>102</v>
      </c>
      <c r="B83" s="44" t="s">
        <v>100</v>
      </c>
      <c r="C83" s="197"/>
      <c r="D83" s="48"/>
    </row>
    <row r="84" spans="1:4" x14ac:dyDescent="0.2">
      <c r="A84" s="43"/>
      <c r="B84" s="46" t="s">
        <v>183</v>
      </c>
      <c r="C84" s="196">
        <f>C17*C18*0.035*2.3</f>
        <v>180.32</v>
      </c>
      <c r="D84" s="45" t="s">
        <v>101</v>
      </c>
    </row>
    <row r="85" spans="1:4" x14ac:dyDescent="0.2">
      <c r="A85" s="43"/>
      <c r="B85" s="46" t="s">
        <v>184</v>
      </c>
      <c r="C85" s="196">
        <f>C19*C20*C21*0.035*2.3</f>
        <v>9.016</v>
      </c>
      <c r="D85" s="45" t="s">
        <v>101</v>
      </c>
    </row>
    <row r="86" spans="1:4" x14ac:dyDescent="0.2">
      <c r="A86" s="43"/>
      <c r="B86" s="47" t="s">
        <v>23</v>
      </c>
      <c r="C86" s="197">
        <f>ROUND((C84+C85),2)</f>
        <v>189.34</v>
      </c>
      <c r="D86" s="48" t="s">
        <v>101</v>
      </c>
    </row>
    <row r="87" spans="1:4" x14ac:dyDescent="0.2">
      <c r="A87" s="43" t="s">
        <v>127</v>
      </c>
      <c r="B87" s="44" t="s">
        <v>175</v>
      </c>
      <c r="C87" s="197"/>
      <c r="D87" s="48"/>
    </row>
    <row r="88" spans="1:4" x14ac:dyDescent="0.2">
      <c r="A88" s="43"/>
      <c r="B88" s="44" t="s">
        <v>174</v>
      </c>
      <c r="C88" s="197"/>
      <c r="D88" s="223"/>
    </row>
    <row r="89" spans="1:4" x14ac:dyDescent="0.2">
      <c r="A89" s="43"/>
      <c r="B89" s="46" t="s">
        <v>208</v>
      </c>
      <c r="C89" s="196">
        <f>ROUND(C86,2)*44</f>
        <v>8330.9600000000009</v>
      </c>
      <c r="D89" s="48" t="s">
        <v>130</v>
      </c>
    </row>
    <row r="90" spans="1:4" x14ac:dyDescent="0.2">
      <c r="A90" s="43"/>
      <c r="B90" s="47" t="str">
        <f>B86</f>
        <v>total</v>
      </c>
      <c r="C90" s="197">
        <f>SUM(C89)</f>
        <v>8330.9600000000009</v>
      </c>
      <c r="D90" s="48" t="s">
        <v>130</v>
      </c>
    </row>
    <row r="91" spans="1:4" x14ac:dyDescent="0.2">
      <c r="A91" s="41">
        <v>5</v>
      </c>
      <c r="B91" s="50" t="s">
        <v>44</v>
      </c>
      <c r="C91" s="195"/>
      <c r="D91" s="42"/>
    </row>
    <row r="92" spans="1:4" s="133" customFormat="1" x14ac:dyDescent="0.2">
      <c r="A92" s="130" t="s">
        <v>39</v>
      </c>
      <c r="B92" s="131" t="s">
        <v>86</v>
      </c>
      <c r="C92" s="199"/>
      <c r="D92" s="132"/>
    </row>
    <row r="93" spans="1:4" x14ac:dyDescent="0.2">
      <c r="A93" s="43" t="s">
        <v>87</v>
      </c>
      <c r="B93" s="44" t="s">
        <v>51</v>
      </c>
      <c r="C93" s="197"/>
      <c r="D93" s="48"/>
    </row>
    <row r="94" spans="1:4" x14ac:dyDescent="0.2">
      <c r="A94" s="43"/>
      <c r="B94" s="46" t="s">
        <v>132</v>
      </c>
      <c r="C94" s="196">
        <f>C65*C24*0.1</f>
        <v>99.75</v>
      </c>
      <c r="D94" s="45" t="s">
        <v>11</v>
      </c>
    </row>
    <row r="95" spans="1:4" x14ac:dyDescent="0.2">
      <c r="A95" s="43"/>
      <c r="B95" s="47" t="s">
        <v>23</v>
      </c>
      <c r="C95" s="197">
        <f>SUM(C94)</f>
        <v>99.75</v>
      </c>
      <c r="D95" s="48" t="s">
        <v>11</v>
      </c>
    </row>
    <row r="96" spans="1:4" x14ac:dyDescent="0.2">
      <c r="A96" s="43" t="s">
        <v>88</v>
      </c>
      <c r="B96" s="44" t="s">
        <v>74</v>
      </c>
      <c r="C96" s="197"/>
      <c r="D96" s="48"/>
    </row>
    <row r="97" spans="1:4" x14ac:dyDescent="0.2">
      <c r="A97" s="43"/>
      <c r="B97" s="46" t="s">
        <v>75</v>
      </c>
      <c r="C97" s="196">
        <f>C65*C24</f>
        <v>997.5</v>
      </c>
      <c r="D97" s="45" t="s">
        <v>6</v>
      </c>
    </row>
    <row r="98" spans="1:4" x14ac:dyDescent="0.2">
      <c r="A98" s="43"/>
      <c r="B98" s="47" t="s">
        <v>23</v>
      </c>
      <c r="C98" s="197">
        <f>SUM(C97:C97)</f>
        <v>997.5</v>
      </c>
      <c r="D98" s="48" t="s">
        <v>6</v>
      </c>
    </row>
    <row r="99" spans="1:4" s="134" customFormat="1" x14ac:dyDescent="0.2">
      <c r="A99" s="87" t="s">
        <v>61</v>
      </c>
      <c r="B99" s="75" t="s">
        <v>59</v>
      </c>
      <c r="C99" s="197"/>
      <c r="D99" s="48"/>
    </row>
    <row r="100" spans="1:4" x14ac:dyDescent="0.2">
      <c r="A100" s="43" t="s">
        <v>89</v>
      </c>
      <c r="B100" s="44" t="s">
        <v>80</v>
      </c>
      <c r="C100" s="197"/>
      <c r="D100" s="48"/>
    </row>
    <row r="101" spans="1:4" x14ac:dyDescent="0.2">
      <c r="A101" s="43"/>
      <c r="B101" s="46" t="s">
        <v>81</v>
      </c>
      <c r="C101" s="196">
        <f>C65*0.1*0.15</f>
        <v>9.9749999999999996</v>
      </c>
      <c r="D101" s="45" t="s">
        <v>6</v>
      </c>
    </row>
    <row r="102" spans="1:4" x14ac:dyDescent="0.2">
      <c r="A102" s="43"/>
      <c r="B102" s="86" t="s">
        <v>23</v>
      </c>
      <c r="C102" s="197">
        <f>SUM(C100:C101)</f>
        <v>9.9749999999999996</v>
      </c>
      <c r="D102" s="48" t="s">
        <v>6</v>
      </c>
    </row>
    <row r="103" spans="1:4" x14ac:dyDescent="0.2">
      <c r="A103" s="43" t="s">
        <v>90</v>
      </c>
      <c r="B103" s="77" t="s">
        <v>56</v>
      </c>
      <c r="C103" s="197"/>
      <c r="D103" s="48"/>
    </row>
    <row r="104" spans="1:4" x14ac:dyDescent="0.2">
      <c r="A104" s="43"/>
      <c r="B104" s="76" t="s">
        <v>170</v>
      </c>
      <c r="C104" s="196">
        <f>C65*0.2*2</f>
        <v>266</v>
      </c>
      <c r="D104" s="45" t="s">
        <v>6</v>
      </c>
    </row>
    <row r="105" spans="1:4" x14ac:dyDescent="0.2">
      <c r="A105" s="43"/>
      <c r="B105" s="86" t="s">
        <v>23</v>
      </c>
      <c r="C105" s="197">
        <f>SUM(C104:C104)</f>
        <v>266</v>
      </c>
      <c r="D105" s="48" t="s">
        <v>6</v>
      </c>
    </row>
    <row r="106" spans="1:4" x14ac:dyDescent="0.2">
      <c r="A106" s="43" t="s">
        <v>91</v>
      </c>
      <c r="B106" s="77" t="s">
        <v>57</v>
      </c>
      <c r="C106" s="197"/>
      <c r="D106" s="48"/>
    </row>
    <row r="107" spans="1:4" x14ac:dyDescent="0.2">
      <c r="A107" s="43"/>
      <c r="B107" s="46" t="s">
        <v>76</v>
      </c>
      <c r="C107" s="196">
        <f>C65*0.1*0.3</f>
        <v>19.95</v>
      </c>
      <c r="D107" s="45" t="s">
        <v>11</v>
      </c>
    </row>
    <row r="108" spans="1:4" x14ac:dyDescent="0.2">
      <c r="A108" s="43"/>
      <c r="B108" s="86" t="s">
        <v>23</v>
      </c>
      <c r="C108" s="197">
        <f>SUM(C107:C107)</f>
        <v>19.95</v>
      </c>
      <c r="D108" s="48" t="s">
        <v>11</v>
      </c>
    </row>
    <row r="109" spans="1:4" x14ac:dyDescent="0.2">
      <c r="A109" s="41">
        <v>6</v>
      </c>
      <c r="B109" s="50" t="s">
        <v>110</v>
      </c>
      <c r="C109" s="195"/>
      <c r="D109" s="42"/>
    </row>
    <row r="110" spans="1:4" s="133" customFormat="1" x14ac:dyDescent="0.2">
      <c r="A110" s="130" t="s">
        <v>40</v>
      </c>
      <c r="B110" s="131" t="s">
        <v>45</v>
      </c>
      <c r="C110" s="199"/>
      <c r="D110" s="132"/>
    </row>
    <row r="111" spans="1:4" x14ac:dyDescent="0.2">
      <c r="A111" s="43" t="s">
        <v>111</v>
      </c>
      <c r="B111" s="53" t="s">
        <v>77</v>
      </c>
      <c r="C111" s="196"/>
      <c r="D111" s="45"/>
    </row>
    <row r="112" spans="1:4" x14ac:dyDescent="0.2">
      <c r="A112" s="43"/>
      <c r="B112" s="54"/>
      <c r="C112" s="196">
        <v>4</v>
      </c>
      <c r="D112" s="45" t="s">
        <v>36</v>
      </c>
    </row>
    <row r="113" spans="1:4" x14ac:dyDescent="0.2">
      <c r="A113" s="43"/>
      <c r="B113" s="55" t="s">
        <v>23</v>
      </c>
      <c r="C113" s="197">
        <f>SUM(C112:C112)</f>
        <v>4</v>
      </c>
      <c r="D113" s="48" t="s">
        <v>36</v>
      </c>
    </row>
    <row r="114" spans="1:4" x14ac:dyDescent="0.2">
      <c r="A114" s="43" t="s">
        <v>113</v>
      </c>
      <c r="B114" s="53" t="s">
        <v>71</v>
      </c>
      <c r="C114" s="196"/>
      <c r="D114" s="45"/>
    </row>
    <row r="115" spans="1:4" x14ac:dyDescent="0.2">
      <c r="A115" s="43"/>
      <c r="B115" s="54"/>
      <c r="C115" s="196">
        <f>4*2</f>
        <v>8</v>
      </c>
      <c r="D115" s="45" t="s">
        <v>36</v>
      </c>
    </row>
    <row r="116" spans="1:4" x14ac:dyDescent="0.2">
      <c r="A116" s="43"/>
      <c r="B116" s="55" t="s">
        <v>23</v>
      </c>
      <c r="C116" s="197">
        <f>SUM(C115:C115)</f>
        <v>8</v>
      </c>
      <c r="D116" s="48" t="s">
        <v>36</v>
      </c>
    </row>
    <row r="117" spans="1:4" x14ac:dyDescent="0.2">
      <c r="A117" s="43"/>
      <c r="B117" s="55"/>
      <c r="C117" s="197"/>
      <c r="D117" s="48"/>
    </row>
    <row r="118" spans="1:4" x14ac:dyDescent="0.2">
      <c r="A118" s="43" t="s">
        <v>133</v>
      </c>
      <c r="B118" s="53" t="s">
        <v>161</v>
      </c>
      <c r="C118" s="197"/>
      <c r="D118" s="48"/>
    </row>
    <row r="119" spans="1:4" x14ac:dyDescent="0.2">
      <c r="A119" s="43"/>
      <c r="B119" s="54" t="s">
        <v>138</v>
      </c>
      <c r="C119" s="196">
        <f>C112+(C115/2)</f>
        <v>8</v>
      </c>
      <c r="D119" s="48" t="s">
        <v>36</v>
      </c>
    </row>
    <row r="120" spans="1:4" x14ac:dyDescent="0.2">
      <c r="A120" s="43"/>
      <c r="B120" s="55" t="s">
        <v>23</v>
      </c>
      <c r="C120" s="197">
        <f>SUM(C119:C119)</f>
        <v>8</v>
      </c>
      <c r="D120" s="48" t="s">
        <v>36</v>
      </c>
    </row>
    <row r="121" spans="1:4" x14ac:dyDescent="0.2">
      <c r="A121" s="43"/>
      <c r="B121" s="55"/>
      <c r="C121" s="197"/>
      <c r="D121" s="48"/>
    </row>
    <row r="122" spans="1:4" s="133" customFormat="1" x14ac:dyDescent="0.2">
      <c r="A122" s="130" t="s">
        <v>50</v>
      </c>
      <c r="B122" s="131" t="s">
        <v>103</v>
      </c>
      <c r="C122" s="199"/>
      <c r="D122" s="132"/>
    </row>
    <row r="123" spans="1:4" x14ac:dyDescent="0.2">
      <c r="A123" s="43" t="s">
        <v>112</v>
      </c>
      <c r="B123" s="53" t="s">
        <v>104</v>
      </c>
      <c r="C123" s="196"/>
      <c r="D123" s="45"/>
    </row>
    <row r="124" spans="1:4" x14ac:dyDescent="0.2">
      <c r="A124" s="43"/>
      <c r="B124" s="54" t="s">
        <v>105</v>
      </c>
      <c r="C124" s="196">
        <f>C65*0.1*2</f>
        <v>133</v>
      </c>
      <c r="D124" s="45" t="s">
        <v>6</v>
      </c>
    </row>
    <row r="125" spans="1:4" ht="14.25" customHeight="1" x14ac:dyDescent="0.2">
      <c r="A125" s="43"/>
      <c r="B125" s="54" t="s">
        <v>106</v>
      </c>
      <c r="C125" s="196">
        <f>C65*0.1*0.5</f>
        <v>33.25</v>
      </c>
      <c r="D125" s="45" t="s">
        <v>6</v>
      </c>
    </row>
    <row r="126" spans="1:4" x14ac:dyDescent="0.2">
      <c r="A126" s="43"/>
      <c r="B126" s="54" t="s">
        <v>107</v>
      </c>
      <c r="C126" s="196">
        <f>2*C113</f>
        <v>8</v>
      </c>
      <c r="D126" s="45" t="s">
        <v>6</v>
      </c>
    </row>
    <row r="127" spans="1:4" x14ac:dyDescent="0.2">
      <c r="A127" s="43"/>
      <c r="B127" s="55" t="s">
        <v>23</v>
      </c>
      <c r="C127" s="197">
        <f>SUM(C124:C126)</f>
        <v>174.25</v>
      </c>
      <c r="D127" s="45" t="s">
        <v>6</v>
      </c>
    </row>
    <row r="128" spans="1:4" x14ac:dyDescent="0.2">
      <c r="A128" s="43"/>
      <c r="B128" s="55"/>
      <c r="C128" s="197"/>
      <c r="D128" s="48"/>
    </row>
    <row r="129" spans="1:4" x14ac:dyDescent="0.2">
      <c r="A129" s="41">
        <v>7</v>
      </c>
      <c r="B129" s="50" t="s">
        <v>19</v>
      </c>
      <c r="C129" s="195"/>
      <c r="D129" s="42"/>
    </row>
    <row r="130" spans="1:4" x14ac:dyDescent="0.2">
      <c r="A130" s="43" t="s">
        <v>52</v>
      </c>
      <c r="B130" s="44" t="s">
        <v>22</v>
      </c>
      <c r="C130" s="196"/>
      <c r="D130" s="45"/>
    </row>
    <row r="131" spans="1:4" x14ac:dyDescent="0.2">
      <c r="A131" s="43"/>
      <c r="B131" s="46" t="s">
        <v>215</v>
      </c>
      <c r="C131" s="196">
        <f>C79+C98</f>
        <v>3349.5</v>
      </c>
      <c r="D131" s="45" t="s">
        <v>6</v>
      </c>
    </row>
    <row r="132" spans="1:4" x14ac:dyDescent="0.2">
      <c r="A132" s="52"/>
      <c r="B132" s="55" t="s">
        <v>23</v>
      </c>
      <c r="C132" s="197">
        <f>SUM(C131:C131)</f>
        <v>3349.5</v>
      </c>
      <c r="D132" s="48" t="s">
        <v>6</v>
      </c>
    </row>
    <row r="139" spans="1:4" x14ac:dyDescent="0.2">
      <c r="A139" s="56"/>
    </row>
    <row r="140" spans="1:4" x14ac:dyDescent="0.2">
      <c r="A140" s="56"/>
    </row>
    <row r="141" spans="1:4" x14ac:dyDescent="0.2">
      <c r="A141" s="56"/>
      <c r="B141" s="56"/>
      <c r="C141" s="200"/>
    </row>
    <row r="142" spans="1:4" x14ac:dyDescent="0.2">
      <c r="A142" s="56"/>
      <c r="B142" s="56"/>
      <c r="C142" s="200"/>
    </row>
    <row r="143" spans="1:4" x14ac:dyDescent="0.2">
      <c r="A143" s="56"/>
      <c r="B143" s="56"/>
      <c r="C143" s="200"/>
    </row>
    <row r="144" spans="1:4" x14ac:dyDescent="0.2">
      <c r="A144" s="56"/>
      <c r="B144" s="56"/>
      <c r="C144" s="200"/>
    </row>
    <row r="145" spans="1:3" x14ac:dyDescent="0.2">
      <c r="A145" s="56"/>
      <c r="B145" s="56"/>
      <c r="C145" s="200"/>
    </row>
    <row r="146" spans="1:3" x14ac:dyDescent="0.2">
      <c r="A146" s="56"/>
      <c r="B146" s="56"/>
      <c r="C146" s="200"/>
    </row>
    <row r="147" spans="1:3" x14ac:dyDescent="0.2">
      <c r="A147" s="56"/>
      <c r="B147" s="56"/>
      <c r="C147" s="200"/>
    </row>
    <row r="148" spans="1:3" x14ac:dyDescent="0.2">
      <c r="A148" s="56"/>
      <c r="B148" s="56"/>
      <c r="C148" s="200"/>
    </row>
    <row r="149" spans="1:3" x14ac:dyDescent="0.2">
      <c r="A149" s="56"/>
      <c r="B149" s="56"/>
      <c r="C149" s="200"/>
    </row>
    <row r="150" spans="1:3" x14ac:dyDescent="0.2">
      <c r="A150" s="56"/>
      <c r="B150" s="56"/>
      <c r="C150" s="200"/>
    </row>
    <row r="151" spans="1:3" x14ac:dyDescent="0.2">
      <c r="A151" s="56"/>
      <c r="B151" s="56"/>
      <c r="C151" s="200"/>
    </row>
    <row r="152" spans="1:3" x14ac:dyDescent="0.2">
      <c r="B152" s="56"/>
      <c r="C152" s="200"/>
    </row>
    <row r="153" spans="1:3" x14ac:dyDescent="0.2">
      <c r="B153" s="56"/>
      <c r="C153" s="200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5" fitToHeight="2" orientation="portrait" horizontalDpi="300" verticalDpi="300" r:id="rId1"/>
  <headerFooter alignWithMargins="0"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5:E153"/>
  <sheetViews>
    <sheetView view="pageBreakPreview" topLeftCell="A42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191" bestFit="1" customWidth="1"/>
    <col min="4" max="4" width="9.28515625" style="57" customWidth="1"/>
    <col min="5" max="5" width="15.28515625" style="4" bestFit="1" customWidth="1"/>
    <col min="6" max="16384" width="9.140625" style="4"/>
  </cols>
  <sheetData>
    <row r="5" spans="1:5" ht="15" x14ac:dyDescent="0.25">
      <c r="A5" s="393" t="s">
        <v>13</v>
      </c>
      <c r="B5" s="393"/>
      <c r="C5" s="393"/>
      <c r="D5" s="393"/>
    </row>
    <row r="6" spans="1:5" ht="15" x14ac:dyDescent="0.25">
      <c r="A6" s="393" t="s">
        <v>169</v>
      </c>
      <c r="B6" s="393"/>
      <c r="C6" s="393"/>
      <c r="D6" s="393"/>
    </row>
    <row r="7" spans="1:5" ht="15" x14ac:dyDescent="0.25">
      <c r="A7" s="393" t="s">
        <v>14</v>
      </c>
      <c r="B7" s="393"/>
      <c r="C7" s="393"/>
      <c r="D7" s="393"/>
    </row>
    <row r="8" spans="1:5" x14ac:dyDescent="0.2">
      <c r="A8" s="31"/>
      <c r="B8" s="31"/>
      <c r="C8" s="190"/>
      <c r="D8" s="31"/>
    </row>
    <row r="9" spans="1:5" x14ac:dyDescent="0.2">
      <c r="A9" s="31"/>
      <c r="B9" s="31"/>
      <c r="C9" s="190"/>
      <c r="D9" s="31"/>
    </row>
    <row r="10" spans="1:5" x14ac:dyDescent="0.2">
      <c r="A10" s="31"/>
      <c r="B10" s="31"/>
      <c r="C10" s="190"/>
      <c r="D10" s="31"/>
      <c r="E10" s="111"/>
    </row>
    <row r="11" spans="1:5" ht="19.5" x14ac:dyDescent="0.25">
      <c r="A11" s="392" t="s">
        <v>78</v>
      </c>
      <c r="B11" s="392"/>
      <c r="C11" s="392"/>
      <c r="D11" s="392"/>
      <c r="E11" s="111"/>
    </row>
    <row r="12" spans="1:5" x14ac:dyDescent="0.2">
      <c r="A12" s="31"/>
      <c r="B12" s="31"/>
      <c r="C12" s="190"/>
      <c r="D12" s="32"/>
      <c r="E12" s="111"/>
    </row>
    <row r="13" spans="1:5" x14ac:dyDescent="0.2">
      <c r="A13" s="58" t="s">
        <v>20</v>
      </c>
      <c r="B13" s="33">
        <f>'02-Orç. Geral'!B9:C9</f>
        <v>0</v>
      </c>
      <c r="C13" s="190"/>
      <c r="D13" s="32"/>
    </row>
    <row r="14" spans="1:5" x14ac:dyDescent="0.2">
      <c r="A14" s="58" t="s">
        <v>21</v>
      </c>
      <c r="B14" s="33">
        <f>'02-Orç. Geral'!B10:C10</f>
        <v>0</v>
      </c>
    </row>
    <row r="15" spans="1:5" x14ac:dyDescent="0.2">
      <c r="A15" s="58" t="s">
        <v>62</v>
      </c>
      <c r="B15" s="33" t="s">
        <v>224</v>
      </c>
    </row>
    <row r="16" spans="1:5" x14ac:dyDescent="0.2">
      <c r="A16" s="34"/>
      <c r="B16" s="35" t="s">
        <v>41</v>
      </c>
      <c r="C16" s="192"/>
      <c r="D16" s="37"/>
    </row>
    <row r="17" spans="1:5" x14ac:dyDescent="0.2">
      <c r="A17" s="34"/>
      <c r="B17" s="36" t="s">
        <v>24</v>
      </c>
      <c r="C17" s="193">
        <v>100</v>
      </c>
      <c r="D17" s="34" t="s">
        <v>10</v>
      </c>
    </row>
    <row r="18" spans="1:5" x14ac:dyDescent="0.2">
      <c r="A18" s="34"/>
      <c r="B18" s="36" t="s">
        <v>53</v>
      </c>
      <c r="C18" s="193">
        <v>7</v>
      </c>
      <c r="D18" s="34" t="s">
        <v>10</v>
      </c>
    </row>
    <row r="19" spans="1:5" x14ac:dyDescent="0.2">
      <c r="A19" s="34"/>
      <c r="B19" s="36" t="s">
        <v>72</v>
      </c>
      <c r="C19" s="193">
        <v>7</v>
      </c>
      <c r="D19" s="34" t="s">
        <v>10</v>
      </c>
    </row>
    <row r="20" spans="1:5" x14ac:dyDescent="0.2">
      <c r="A20" s="34"/>
      <c r="B20" s="36" t="s">
        <v>94</v>
      </c>
      <c r="C20" s="193">
        <v>4</v>
      </c>
      <c r="D20" s="34" t="s">
        <v>10</v>
      </c>
    </row>
    <row r="21" spans="1:5" x14ac:dyDescent="0.2">
      <c r="A21" s="34"/>
      <c r="B21" s="36" t="s">
        <v>95</v>
      </c>
      <c r="C21" s="193">
        <v>2</v>
      </c>
      <c r="D21" s="34" t="s">
        <v>36</v>
      </c>
    </row>
    <row r="22" spans="1:5" x14ac:dyDescent="0.2">
      <c r="A22" s="34"/>
      <c r="B22" s="36" t="s">
        <v>96</v>
      </c>
      <c r="C22" s="193">
        <f>C19</f>
        <v>7</v>
      </c>
      <c r="D22" s="34" t="s">
        <v>10</v>
      </c>
    </row>
    <row r="23" spans="1:5" x14ac:dyDescent="0.2">
      <c r="A23" s="34"/>
      <c r="B23" s="36" t="s">
        <v>97</v>
      </c>
      <c r="C23" s="193">
        <v>1</v>
      </c>
      <c r="D23" s="34" t="s">
        <v>36</v>
      </c>
    </row>
    <row r="24" spans="1:5" x14ac:dyDescent="0.2">
      <c r="A24" s="34"/>
      <c r="B24" s="36" t="s">
        <v>73</v>
      </c>
      <c r="C24" s="222">
        <v>1.5</v>
      </c>
      <c r="D24" s="34" t="s">
        <v>10</v>
      </c>
      <c r="E24" s="120"/>
    </row>
    <row r="25" spans="1:5" x14ac:dyDescent="0.2">
      <c r="A25" s="34"/>
      <c r="B25" s="36"/>
      <c r="C25" s="222"/>
      <c r="D25" s="34"/>
      <c r="E25" s="120"/>
    </row>
    <row r="26" spans="1:5" ht="14.25" customHeight="1" x14ac:dyDescent="0.2">
      <c r="A26" s="38"/>
      <c r="B26" s="39"/>
      <c r="C26" s="194"/>
      <c r="D26" s="40"/>
    </row>
    <row r="27" spans="1:5" x14ac:dyDescent="0.2">
      <c r="A27" s="41" t="s">
        <v>25</v>
      </c>
      <c r="B27" s="41" t="s">
        <v>15</v>
      </c>
      <c r="C27" s="195"/>
      <c r="D27" s="42"/>
    </row>
    <row r="28" spans="1:5" x14ac:dyDescent="0.2">
      <c r="A28" s="43" t="s">
        <v>3</v>
      </c>
      <c r="B28" s="44" t="s">
        <v>48</v>
      </c>
      <c r="C28" s="196"/>
      <c r="D28" s="45"/>
    </row>
    <row r="29" spans="1:5" x14ac:dyDescent="0.2">
      <c r="A29" s="43"/>
      <c r="B29" s="46" t="s">
        <v>60</v>
      </c>
      <c r="C29" s="196">
        <v>0</v>
      </c>
      <c r="D29" s="45" t="s">
        <v>6</v>
      </c>
    </row>
    <row r="30" spans="1:5" x14ac:dyDescent="0.2">
      <c r="A30" s="43"/>
      <c r="B30" s="47" t="s">
        <v>23</v>
      </c>
      <c r="C30" s="197">
        <f>ROUND((C29),2)</f>
        <v>0</v>
      </c>
      <c r="D30" s="48" t="s">
        <v>6</v>
      </c>
      <c r="E30" s="111"/>
    </row>
    <row r="31" spans="1:5" x14ac:dyDescent="0.2">
      <c r="A31" s="43" t="s">
        <v>4</v>
      </c>
      <c r="B31" s="44" t="s">
        <v>47</v>
      </c>
      <c r="C31" s="196"/>
      <c r="D31" s="45"/>
    </row>
    <row r="32" spans="1:5" x14ac:dyDescent="0.2">
      <c r="A32" s="43"/>
      <c r="B32" s="46" t="s">
        <v>122</v>
      </c>
      <c r="C32" s="196">
        <v>0</v>
      </c>
      <c r="D32" s="45" t="s">
        <v>6</v>
      </c>
    </row>
    <row r="33" spans="1:4" x14ac:dyDescent="0.2">
      <c r="A33" s="43"/>
      <c r="B33" s="47" t="s">
        <v>23</v>
      </c>
      <c r="C33" s="197">
        <f>ROUND((C32),2)</f>
        <v>0</v>
      </c>
      <c r="D33" s="48" t="s">
        <v>6</v>
      </c>
    </row>
    <row r="34" spans="1:4" x14ac:dyDescent="0.2">
      <c r="A34" s="41" t="s">
        <v>42</v>
      </c>
      <c r="B34" s="41" t="s">
        <v>38</v>
      </c>
      <c r="C34" s="198"/>
      <c r="D34" s="49"/>
    </row>
    <row r="35" spans="1:4" x14ac:dyDescent="0.2">
      <c r="A35" s="43" t="s">
        <v>5</v>
      </c>
      <c r="B35" s="44" t="s">
        <v>46</v>
      </c>
      <c r="C35" s="196"/>
      <c r="D35" s="45"/>
    </row>
    <row r="36" spans="1:4" x14ac:dyDescent="0.2">
      <c r="A36" s="87"/>
      <c r="B36" s="46" t="s">
        <v>68</v>
      </c>
      <c r="C36" s="196">
        <f>C17*C18</f>
        <v>700</v>
      </c>
      <c r="D36" s="45" t="s">
        <v>6</v>
      </c>
    </row>
    <row r="37" spans="1:4" x14ac:dyDescent="0.2">
      <c r="A37" s="87"/>
      <c r="B37" s="46" t="s">
        <v>82</v>
      </c>
      <c r="C37" s="196">
        <f>C19*C20*C21</f>
        <v>56</v>
      </c>
      <c r="D37" s="45" t="s">
        <v>6</v>
      </c>
    </row>
    <row r="38" spans="1:4" x14ac:dyDescent="0.2">
      <c r="A38" s="43"/>
      <c r="B38" s="47" t="s">
        <v>23</v>
      </c>
      <c r="C38" s="197">
        <f>ROUND((C36+C37),2)</f>
        <v>756</v>
      </c>
      <c r="D38" s="48" t="s">
        <v>6</v>
      </c>
    </row>
    <row r="39" spans="1:4" x14ac:dyDescent="0.2">
      <c r="A39" s="43"/>
      <c r="B39" s="47"/>
      <c r="C39" s="197"/>
      <c r="D39" s="48"/>
    </row>
    <row r="40" spans="1:4" x14ac:dyDescent="0.2">
      <c r="A40" s="43" t="s">
        <v>173</v>
      </c>
      <c r="B40" s="44" t="s">
        <v>172</v>
      </c>
      <c r="C40" s="196"/>
      <c r="D40" s="45"/>
    </row>
    <row r="41" spans="1:4" x14ac:dyDescent="0.2">
      <c r="A41" s="87"/>
      <c r="B41" s="46"/>
      <c r="C41" s="196">
        <f>C38</f>
        <v>756</v>
      </c>
      <c r="D41" s="45" t="s">
        <v>6</v>
      </c>
    </row>
    <row r="42" spans="1:4" x14ac:dyDescent="0.2">
      <c r="A42" s="43"/>
      <c r="B42" s="47" t="s">
        <v>23</v>
      </c>
      <c r="C42" s="197">
        <f>C41</f>
        <v>756</v>
      </c>
      <c r="D42" s="48" t="s">
        <v>6</v>
      </c>
    </row>
    <row r="43" spans="1:4" x14ac:dyDescent="0.2">
      <c r="A43" s="43"/>
      <c r="B43" s="47"/>
      <c r="C43" s="197"/>
      <c r="D43" s="48"/>
    </row>
    <row r="44" spans="1:4" ht="42.75" x14ac:dyDescent="0.2">
      <c r="A44" s="43" t="s">
        <v>199</v>
      </c>
      <c r="B44" s="244" t="str">
        <f>'02-Orç. Geral'!C25</f>
        <v xml:space="preserve">ESCAVACAO E CARGA MATERIAL 1A CATEGORIA, UTILIZANDO TRATOR DE ESTEIRAS DE 110 A 160HP COM LAMINA, PESO OPERACIONAL * 13T E PA CARREGADEIRA
COM 170 HP.  </v>
      </c>
      <c r="C44" s="240"/>
      <c r="D44" s="241"/>
    </row>
    <row r="45" spans="1:4" x14ac:dyDescent="0.2">
      <c r="A45" s="43"/>
      <c r="B45" s="46" t="s">
        <v>202</v>
      </c>
      <c r="C45" s="242">
        <f>C$17*C$18*0.2</f>
        <v>140</v>
      </c>
      <c r="D45" s="243" t="s">
        <v>11</v>
      </c>
    </row>
    <row r="46" spans="1:4" x14ac:dyDescent="0.2">
      <c r="A46" s="43"/>
      <c r="B46" s="46" t="s">
        <v>203</v>
      </c>
      <c r="C46" s="242">
        <f>C$19*C$20*C$21*0.2</f>
        <v>11.200000000000001</v>
      </c>
      <c r="D46" s="243" t="str">
        <f>D45</f>
        <v>m³</v>
      </c>
    </row>
    <row r="47" spans="1:4" x14ac:dyDescent="0.2">
      <c r="A47" s="43"/>
      <c r="B47" s="47" t="s">
        <v>23</v>
      </c>
      <c r="C47" s="240">
        <f>ROUND((C45+C46),2)</f>
        <v>151.19999999999999</v>
      </c>
      <c r="D47" s="241" t="str">
        <f>D46</f>
        <v>m³</v>
      </c>
    </row>
    <row r="48" spans="1:4" ht="28.5" x14ac:dyDescent="0.2">
      <c r="A48" s="43" t="s">
        <v>194</v>
      </c>
      <c r="B48" s="53" t="str">
        <f>'02-Orç. Geral'!C26</f>
        <v>TRANSPORTE LOCAL COM CAMINHAO BASCULANTE 6 M3, RODOVIA EM LEITO NATURAL - BOTA-FORA DMT = 5,0KM</v>
      </c>
      <c r="C48" s="240"/>
      <c r="D48" s="241"/>
    </row>
    <row r="49" spans="1:4" x14ac:dyDescent="0.2">
      <c r="A49" s="43"/>
      <c r="B49" s="46" t="s">
        <v>238</v>
      </c>
      <c r="C49" s="242">
        <f>C$17*C$18*0.2*10.6</f>
        <v>1484</v>
      </c>
      <c r="D49" s="243" t="s">
        <v>11</v>
      </c>
    </row>
    <row r="50" spans="1:4" x14ac:dyDescent="0.2">
      <c r="A50" s="43"/>
      <c r="B50" s="46" t="s">
        <v>239</v>
      </c>
      <c r="C50" s="242">
        <f>C$19*C$20*C$21*0.2*10.6</f>
        <v>118.72000000000001</v>
      </c>
      <c r="D50" s="243" t="str">
        <f>D49</f>
        <v>m³</v>
      </c>
    </row>
    <row r="51" spans="1:4" x14ac:dyDescent="0.2">
      <c r="A51" s="43"/>
      <c r="B51" s="47" t="s">
        <v>23</v>
      </c>
      <c r="C51" s="240">
        <f>ROUND((C49+C50),2)</f>
        <v>1602.72</v>
      </c>
      <c r="D51" s="241" t="s">
        <v>204</v>
      </c>
    </row>
    <row r="52" spans="1:4" ht="28.5" x14ac:dyDescent="0.2">
      <c r="A52" s="43" t="s">
        <v>196</v>
      </c>
      <c r="B52" s="245" t="s">
        <v>240</v>
      </c>
      <c r="C52" s="240"/>
      <c r="D52" s="241"/>
    </row>
    <row r="53" spans="1:4" x14ac:dyDescent="0.2">
      <c r="A53" s="43"/>
      <c r="B53" s="46" t="s">
        <v>238</v>
      </c>
      <c r="C53" s="242">
        <f>C$17*C$18*0.2*10.6</f>
        <v>1484</v>
      </c>
      <c r="D53" s="243" t="s">
        <v>11</v>
      </c>
    </row>
    <row r="54" spans="1:4" x14ac:dyDescent="0.2">
      <c r="A54" s="43"/>
      <c r="B54" s="46" t="s">
        <v>239</v>
      </c>
      <c r="C54" s="242">
        <f>C$19*C$20*C$21*0.2*10.6</f>
        <v>118.72000000000001</v>
      </c>
      <c r="D54" s="243" t="str">
        <f>D53</f>
        <v>m³</v>
      </c>
    </row>
    <row r="55" spans="1:4" x14ac:dyDescent="0.2">
      <c r="A55" s="43"/>
      <c r="B55" s="47" t="s">
        <v>23</v>
      </c>
      <c r="C55" s="240">
        <f>ROUND((C53+C54),2)</f>
        <v>1602.72</v>
      </c>
      <c r="D55" s="241" t="s">
        <v>204</v>
      </c>
    </row>
    <row r="56" spans="1:4" ht="28.5" x14ac:dyDescent="0.2">
      <c r="A56" s="43" t="s">
        <v>197</v>
      </c>
      <c r="B56" s="244" t="str">
        <f>'02-Orç. Geral'!C28</f>
        <v>BASE DE SOLO ESTABILIZADO SEM MISTURA, COMPACTACAO 100% PROCTOR NORMAL , EXCLUSIVE ESCAVACAO, CARGA E TRANSPORTE DO SOLO</v>
      </c>
      <c r="C56" s="240"/>
      <c r="D56" s="241"/>
    </row>
    <row r="57" spans="1:4" x14ac:dyDescent="0.2">
      <c r="A57" s="43"/>
      <c r="B57" s="46" t="s">
        <v>202</v>
      </c>
      <c r="C57" s="242">
        <f>C$17*C$18*0.2</f>
        <v>140</v>
      </c>
      <c r="D57" s="243" t="s">
        <v>11</v>
      </c>
    </row>
    <row r="58" spans="1:4" x14ac:dyDescent="0.2">
      <c r="A58" s="43"/>
      <c r="B58" s="46" t="s">
        <v>203</v>
      </c>
      <c r="C58" s="242">
        <f>C$19*C$20*C$21*0.2</f>
        <v>11.200000000000001</v>
      </c>
      <c r="D58" s="243" t="str">
        <f>D57</f>
        <v>m³</v>
      </c>
    </row>
    <row r="59" spans="1:4" x14ac:dyDescent="0.2">
      <c r="A59" s="43"/>
      <c r="B59" s="47" t="s">
        <v>23</v>
      </c>
      <c r="C59" s="240">
        <f>ROUND((C57+C58),2)</f>
        <v>151.19999999999999</v>
      </c>
      <c r="D59" s="241" t="str">
        <f>D58</f>
        <v>m³</v>
      </c>
    </row>
    <row r="60" spans="1:4" x14ac:dyDescent="0.2">
      <c r="A60" s="43"/>
      <c r="B60" s="47"/>
      <c r="C60" s="197"/>
      <c r="D60" s="48"/>
    </row>
    <row r="61" spans="1:4" x14ac:dyDescent="0.2">
      <c r="A61" s="41">
        <v>3</v>
      </c>
      <c r="B61" s="50" t="s">
        <v>49</v>
      </c>
      <c r="C61" s="198"/>
      <c r="D61" s="49"/>
    </row>
    <row r="62" spans="1:4" x14ac:dyDescent="0.2">
      <c r="A62" s="43" t="s">
        <v>8</v>
      </c>
      <c r="B62" s="44" t="s">
        <v>69</v>
      </c>
      <c r="C62" s="196"/>
      <c r="D62" s="45"/>
    </row>
    <row r="63" spans="1:4" x14ac:dyDescent="0.2">
      <c r="A63" s="43"/>
      <c r="B63" s="46" t="s">
        <v>85</v>
      </c>
      <c r="C63" s="196">
        <f>2*C17-(C22*C23)</f>
        <v>193</v>
      </c>
      <c r="D63" s="45" t="s">
        <v>10</v>
      </c>
    </row>
    <row r="64" spans="1:4" x14ac:dyDescent="0.2">
      <c r="A64" s="43"/>
      <c r="B64" s="46" t="s">
        <v>84</v>
      </c>
      <c r="C64" s="196">
        <f>C20*C21*2</f>
        <v>16</v>
      </c>
      <c r="D64" s="45" t="s">
        <v>10</v>
      </c>
    </row>
    <row r="65" spans="1:4" x14ac:dyDescent="0.2">
      <c r="A65" s="43"/>
      <c r="B65" s="47" t="s">
        <v>23</v>
      </c>
      <c r="C65" s="197">
        <f>ROUND((C63+C64),2)</f>
        <v>209</v>
      </c>
      <c r="D65" s="48" t="s">
        <v>10</v>
      </c>
    </row>
    <row r="66" spans="1:4" x14ac:dyDescent="0.2">
      <c r="A66" s="43" t="s">
        <v>33</v>
      </c>
      <c r="B66" s="110" t="s">
        <v>137</v>
      </c>
      <c r="C66" s="197"/>
      <c r="D66" s="48"/>
    </row>
    <row r="67" spans="1:4" x14ac:dyDescent="0.2">
      <c r="A67" s="43"/>
      <c r="B67" s="51" t="s">
        <v>109</v>
      </c>
      <c r="C67" s="196">
        <f>C65</f>
        <v>209</v>
      </c>
      <c r="D67" s="45" t="s">
        <v>10</v>
      </c>
    </row>
    <row r="68" spans="1:4" x14ac:dyDescent="0.2">
      <c r="A68" s="43"/>
      <c r="B68" s="47"/>
      <c r="C68" s="197">
        <f>ROUND((C67),2)</f>
        <v>209</v>
      </c>
      <c r="D68" s="48" t="s">
        <v>10</v>
      </c>
    </row>
    <row r="69" spans="1:4" x14ac:dyDescent="0.2">
      <c r="A69" s="43"/>
      <c r="B69" s="47"/>
      <c r="C69" s="197"/>
      <c r="D69" s="48"/>
    </row>
    <row r="70" spans="1:4" x14ac:dyDescent="0.2">
      <c r="A70" s="43" t="s">
        <v>134</v>
      </c>
      <c r="B70" s="110" t="s">
        <v>135</v>
      </c>
      <c r="C70" s="197"/>
      <c r="D70" s="48"/>
    </row>
    <row r="71" spans="1:4" x14ac:dyDescent="0.2">
      <c r="A71" s="43"/>
      <c r="B71" s="46" t="s">
        <v>168</v>
      </c>
      <c r="C71" s="197">
        <f>C23*C22*0.181*2</f>
        <v>2.5339999999999998</v>
      </c>
      <c r="D71" s="48" t="s">
        <v>11</v>
      </c>
    </row>
    <row r="72" spans="1:4" x14ac:dyDescent="0.2">
      <c r="A72" s="43"/>
      <c r="B72" s="47" t="s">
        <v>23</v>
      </c>
      <c r="C72" s="197">
        <f>ROUND((C70+C71),2)</f>
        <v>2.5299999999999998</v>
      </c>
      <c r="D72" s="48" t="s">
        <v>11</v>
      </c>
    </row>
    <row r="73" spans="1:4" x14ac:dyDescent="0.2">
      <c r="A73" s="43"/>
      <c r="B73" s="47"/>
      <c r="C73" s="197"/>
      <c r="D73" s="48"/>
    </row>
    <row r="74" spans="1:4" x14ac:dyDescent="0.2">
      <c r="A74" s="43"/>
      <c r="B74" s="47"/>
      <c r="C74" s="197"/>
      <c r="D74" s="48"/>
    </row>
    <row r="75" spans="1:4" x14ac:dyDescent="0.2">
      <c r="A75" s="41">
        <v>4</v>
      </c>
      <c r="B75" s="50" t="s">
        <v>43</v>
      </c>
      <c r="C75" s="195"/>
      <c r="D75" s="42"/>
    </row>
    <row r="76" spans="1:4" x14ac:dyDescent="0.2">
      <c r="A76" s="43" t="s">
        <v>9</v>
      </c>
      <c r="B76" s="91" t="s">
        <v>98</v>
      </c>
      <c r="C76" s="196"/>
      <c r="D76" s="45"/>
    </row>
    <row r="77" spans="1:4" x14ac:dyDescent="0.2">
      <c r="A77" s="43"/>
      <c r="B77" s="46" t="s">
        <v>70</v>
      </c>
      <c r="C77" s="196">
        <f>C17*C18</f>
        <v>700</v>
      </c>
      <c r="D77" s="45" t="s">
        <v>6</v>
      </c>
    </row>
    <row r="78" spans="1:4" x14ac:dyDescent="0.2">
      <c r="A78" s="43"/>
      <c r="B78" s="46" t="s">
        <v>83</v>
      </c>
      <c r="C78" s="196">
        <f>C20*C22*C21</f>
        <v>56</v>
      </c>
      <c r="D78" s="45" t="s">
        <v>6</v>
      </c>
    </row>
    <row r="79" spans="1:4" x14ac:dyDescent="0.2">
      <c r="A79" s="43"/>
      <c r="B79" s="47" t="s">
        <v>23</v>
      </c>
      <c r="C79" s="197">
        <f>ROUND((C77+C78),2)</f>
        <v>756</v>
      </c>
      <c r="D79" s="48" t="s">
        <v>6</v>
      </c>
    </row>
    <row r="80" spans="1:4" x14ac:dyDescent="0.2">
      <c r="A80" s="43" t="s">
        <v>99</v>
      </c>
      <c r="B80" s="44" t="s">
        <v>108</v>
      </c>
      <c r="C80" s="197"/>
      <c r="D80" s="48"/>
    </row>
    <row r="81" spans="1:4" x14ac:dyDescent="0.2">
      <c r="A81" s="43"/>
      <c r="B81" s="51" t="s">
        <v>58</v>
      </c>
      <c r="C81" s="196">
        <f>C79</f>
        <v>756</v>
      </c>
      <c r="D81" s="45" t="s">
        <v>10</v>
      </c>
    </row>
    <row r="82" spans="1:4" x14ac:dyDescent="0.2">
      <c r="A82" s="43"/>
      <c r="B82" s="47" t="s">
        <v>23</v>
      </c>
      <c r="C82" s="197">
        <f>C81</f>
        <v>756</v>
      </c>
      <c r="D82" s="48" t="s">
        <v>11</v>
      </c>
    </row>
    <row r="83" spans="1:4" x14ac:dyDescent="0.2">
      <c r="A83" s="43" t="s">
        <v>102</v>
      </c>
      <c r="B83" s="44" t="s">
        <v>100</v>
      </c>
      <c r="C83" s="197"/>
      <c r="D83" s="48"/>
    </row>
    <row r="84" spans="1:4" x14ac:dyDescent="0.2">
      <c r="A84" s="43"/>
      <c r="B84" s="46" t="s">
        <v>183</v>
      </c>
      <c r="C84" s="196">
        <f>C17*C18*0.035*2.3</f>
        <v>56.35</v>
      </c>
      <c r="D84" s="45" t="s">
        <v>101</v>
      </c>
    </row>
    <row r="85" spans="1:4" x14ac:dyDescent="0.2">
      <c r="A85" s="43"/>
      <c r="B85" s="46" t="s">
        <v>184</v>
      </c>
      <c r="C85" s="196">
        <f>C19*C20*C21*0.035*2.3</f>
        <v>4.508</v>
      </c>
      <c r="D85" s="45" t="s">
        <v>101</v>
      </c>
    </row>
    <row r="86" spans="1:4" x14ac:dyDescent="0.2">
      <c r="A86" s="43"/>
      <c r="B86" s="47" t="s">
        <v>23</v>
      </c>
      <c r="C86" s="197">
        <f>ROUND((C84+C85),2)</f>
        <v>60.86</v>
      </c>
      <c r="D86" s="48" t="s">
        <v>101</v>
      </c>
    </row>
    <row r="87" spans="1:4" x14ac:dyDescent="0.2">
      <c r="A87" s="43" t="s">
        <v>127</v>
      </c>
      <c r="B87" s="44" t="s">
        <v>175</v>
      </c>
      <c r="C87" s="197"/>
      <c r="D87" s="48"/>
    </row>
    <row r="88" spans="1:4" x14ac:dyDescent="0.2">
      <c r="A88" s="43"/>
      <c r="B88" s="44" t="s">
        <v>174</v>
      </c>
      <c r="C88" s="197"/>
      <c r="D88" s="223"/>
    </row>
    <row r="89" spans="1:4" x14ac:dyDescent="0.2">
      <c r="A89" s="43"/>
      <c r="B89" s="46" t="s">
        <v>208</v>
      </c>
      <c r="C89" s="196">
        <f>ROUND(C86,2)*44</f>
        <v>2677.84</v>
      </c>
      <c r="D89" s="48" t="s">
        <v>130</v>
      </c>
    </row>
    <row r="90" spans="1:4" x14ac:dyDescent="0.2">
      <c r="A90" s="43"/>
      <c r="B90" s="47" t="str">
        <f>B86</f>
        <v>total</v>
      </c>
      <c r="C90" s="197">
        <f>SUM(C89)</f>
        <v>2677.84</v>
      </c>
      <c r="D90" s="48" t="s">
        <v>130</v>
      </c>
    </row>
    <row r="91" spans="1:4" x14ac:dyDescent="0.2">
      <c r="A91" s="41">
        <v>5</v>
      </c>
      <c r="B91" s="50" t="s">
        <v>44</v>
      </c>
      <c r="C91" s="195"/>
      <c r="D91" s="42"/>
    </row>
    <row r="92" spans="1:4" s="133" customFormat="1" x14ac:dyDescent="0.2">
      <c r="A92" s="130" t="s">
        <v>39</v>
      </c>
      <c r="B92" s="131" t="s">
        <v>86</v>
      </c>
      <c r="C92" s="199"/>
      <c r="D92" s="132"/>
    </row>
    <row r="93" spans="1:4" x14ac:dyDescent="0.2">
      <c r="A93" s="43" t="s">
        <v>87</v>
      </c>
      <c r="B93" s="44" t="s">
        <v>51</v>
      </c>
      <c r="C93" s="197"/>
      <c r="D93" s="48"/>
    </row>
    <row r="94" spans="1:4" x14ac:dyDescent="0.2">
      <c r="A94" s="43"/>
      <c r="B94" s="46" t="s">
        <v>132</v>
      </c>
      <c r="C94" s="196">
        <f>C65*C24*0.1</f>
        <v>31.35</v>
      </c>
      <c r="D94" s="45" t="s">
        <v>11</v>
      </c>
    </row>
    <row r="95" spans="1:4" x14ac:dyDescent="0.2">
      <c r="A95" s="43"/>
      <c r="B95" s="47" t="s">
        <v>23</v>
      </c>
      <c r="C95" s="197">
        <f>SUM(C94)</f>
        <v>31.35</v>
      </c>
      <c r="D95" s="48" t="s">
        <v>11</v>
      </c>
    </row>
    <row r="96" spans="1:4" x14ac:dyDescent="0.2">
      <c r="A96" s="43" t="s">
        <v>88</v>
      </c>
      <c r="B96" s="44" t="s">
        <v>74</v>
      </c>
      <c r="C96" s="197"/>
      <c r="D96" s="48"/>
    </row>
    <row r="97" spans="1:4" x14ac:dyDescent="0.2">
      <c r="A97" s="43"/>
      <c r="B97" s="46" t="s">
        <v>75</v>
      </c>
      <c r="C97" s="196">
        <f>C65*C24</f>
        <v>313.5</v>
      </c>
      <c r="D97" s="45" t="s">
        <v>6</v>
      </c>
    </row>
    <row r="98" spans="1:4" x14ac:dyDescent="0.2">
      <c r="A98" s="43"/>
      <c r="B98" s="47" t="s">
        <v>23</v>
      </c>
      <c r="C98" s="197">
        <f>SUM(C97:C97)</f>
        <v>313.5</v>
      </c>
      <c r="D98" s="48" t="s">
        <v>6</v>
      </c>
    </row>
    <row r="99" spans="1:4" s="134" customFormat="1" x14ac:dyDescent="0.2">
      <c r="A99" s="87" t="s">
        <v>61</v>
      </c>
      <c r="B99" s="75" t="s">
        <v>59</v>
      </c>
      <c r="C99" s="197"/>
      <c r="D99" s="48"/>
    </row>
    <row r="100" spans="1:4" x14ac:dyDescent="0.2">
      <c r="A100" s="43" t="s">
        <v>89</v>
      </c>
      <c r="B100" s="44" t="s">
        <v>80</v>
      </c>
      <c r="C100" s="197"/>
      <c r="D100" s="48"/>
    </row>
    <row r="101" spans="1:4" x14ac:dyDescent="0.2">
      <c r="A101" s="43"/>
      <c r="B101" s="46" t="s">
        <v>81</v>
      </c>
      <c r="C101" s="196">
        <f>C65*0.1*0.15</f>
        <v>3.1350000000000002</v>
      </c>
      <c r="D101" s="45" t="s">
        <v>6</v>
      </c>
    </row>
    <row r="102" spans="1:4" x14ac:dyDescent="0.2">
      <c r="A102" s="43"/>
      <c r="B102" s="86" t="s">
        <v>23</v>
      </c>
      <c r="C102" s="197">
        <f>SUM(C100:C101)</f>
        <v>3.1350000000000002</v>
      </c>
      <c r="D102" s="48" t="s">
        <v>6</v>
      </c>
    </row>
    <row r="103" spans="1:4" x14ac:dyDescent="0.2">
      <c r="A103" s="43" t="s">
        <v>90</v>
      </c>
      <c r="B103" s="77" t="s">
        <v>56</v>
      </c>
      <c r="C103" s="197"/>
      <c r="D103" s="48"/>
    </row>
    <row r="104" spans="1:4" x14ac:dyDescent="0.2">
      <c r="A104" s="43"/>
      <c r="B104" s="76" t="s">
        <v>170</v>
      </c>
      <c r="C104" s="196">
        <f>C65*0.2*2</f>
        <v>83.600000000000009</v>
      </c>
      <c r="D104" s="45" t="s">
        <v>6</v>
      </c>
    </row>
    <row r="105" spans="1:4" x14ac:dyDescent="0.2">
      <c r="A105" s="43"/>
      <c r="B105" s="86" t="s">
        <v>23</v>
      </c>
      <c r="C105" s="197">
        <f>SUM(C104:C104)</f>
        <v>83.600000000000009</v>
      </c>
      <c r="D105" s="48" t="s">
        <v>6</v>
      </c>
    </row>
    <row r="106" spans="1:4" x14ac:dyDescent="0.2">
      <c r="A106" s="43" t="s">
        <v>91</v>
      </c>
      <c r="B106" s="77" t="s">
        <v>57</v>
      </c>
      <c r="C106" s="197"/>
      <c r="D106" s="48"/>
    </row>
    <row r="107" spans="1:4" x14ac:dyDescent="0.2">
      <c r="A107" s="43"/>
      <c r="B107" s="46" t="s">
        <v>76</v>
      </c>
      <c r="C107" s="196">
        <f>C65*0.1*0.3</f>
        <v>6.2700000000000005</v>
      </c>
      <c r="D107" s="45" t="s">
        <v>11</v>
      </c>
    </row>
    <row r="108" spans="1:4" x14ac:dyDescent="0.2">
      <c r="A108" s="43"/>
      <c r="B108" s="86" t="s">
        <v>23</v>
      </c>
      <c r="C108" s="197">
        <f>SUM(C107:C107)</f>
        <v>6.2700000000000005</v>
      </c>
      <c r="D108" s="48" t="s">
        <v>11</v>
      </c>
    </row>
    <row r="109" spans="1:4" x14ac:dyDescent="0.2">
      <c r="A109" s="41">
        <v>6</v>
      </c>
      <c r="B109" s="50" t="s">
        <v>110</v>
      </c>
      <c r="C109" s="195"/>
      <c r="D109" s="42"/>
    </row>
    <row r="110" spans="1:4" s="133" customFormat="1" x14ac:dyDescent="0.2">
      <c r="A110" s="130" t="s">
        <v>40</v>
      </c>
      <c r="B110" s="131" t="s">
        <v>45</v>
      </c>
      <c r="C110" s="199"/>
      <c r="D110" s="132"/>
    </row>
    <row r="111" spans="1:4" x14ac:dyDescent="0.2">
      <c r="A111" s="43" t="s">
        <v>111</v>
      </c>
      <c r="B111" s="53" t="s">
        <v>77</v>
      </c>
      <c r="C111" s="196"/>
      <c r="D111" s="45"/>
    </row>
    <row r="112" spans="1:4" x14ac:dyDescent="0.2">
      <c r="A112" s="43"/>
      <c r="B112" s="54"/>
      <c r="C112" s="196">
        <v>1</v>
      </c>
      <c r="D112" s="45" t="s">
        <v>36</v>
      </c>
    </row>
    <row r="113" spans="1:4" x14ac:dyDescent="0.2">
      <c r="A113" s="43"/>
      <c r="B113" s="55" t="s">
        <v>23</v>
      </c>
      <c r="C113" s="197">
        <f>SUM(C112:C112)</f>
        <v>1</v>
      </c>
      <c r="D113" s="48" t="s">
        <v>36</v>
      </c>
    </row>
    <row r="114" spans="1:4" x14ac:dyDescent="0.2">
      <c r="A114" s="43" t="s">
        <v>113</v>
      </c>
      <c r="B114" s="53" t="s">
        <v>71</v>
      </c>
      <c r="C114" s="196"/>
      <c r="D114" s="45"/>
    </row>
    <row r="115" spans="1:4" x14ac:dyDescent="0.2">
      <c r="A115" s="43"/>
      <c r="B115" s="54"/>
      <c r="C115" s="196">
        <f>1*2</f>
        <v>2</v>
      </c>
      <c r="D115" s="45" t="s">
        <v>36</v>
      </c>
    </row>
    <row r="116" spans="1:4" x14ac:dyDescent="0.2">
      <c r="A116" s="43"/>
      <c r="B116" s="55" t="s">
        <v>23</v>
      </c>
      <c r="C116" s="197">
        <f>SUM(C115:C115)</f>
        <v>2</v>
      </c>
      <c r="D116" s="48" t="s">
        <v>36</v>
      </c>
    </row>
    <row r="117" spans="1:4" x14ac:dyDescent="0.2">
      <c r="A117" s="43"/>
      <c r="B117" s="55"/>
      <c r="C117" s="197"/>
      <c r="D117" s="48"/>
    </row>
    <row r="118" spans="1:4" x14ac:dyDescent="0.2">
      <c r="A118" s="43" t="s">
        <v>133</v>
      </c>
      <c r="B118" s="53" t="s">
        <v>161</v>
      </c>
      <c r="C118" s="197"/>
      <c r="D118" s="48"/>
    </row>
    <row r="119" spans="1:4" x14ac:dyDescent="0.2">
      <c r="A119" s="43"/>
      <c r="B119" s="54" t="s">
        <v>138</v>
      </c>
      <c r="C119" s="196">
        <f>C112+(C115/2)</f>
        <v>2</v>
      </c>
      <c r="D119" s="48" t="s">
        <v>36</v>
      </c>
    </row>
    <row r="120" spans="1:4" x14ac:dyDescent="0.2">
      <c r="A120" s="43"/>
      <c r="B120" s="55" t="s">
        <v>23</v>
      </c>
      <c r="C120" s="197">
        <f>SUM(C119:C119)</f>
        <v>2</v>
      </c>
      <c r="D120" s="48" t="s">
        <v>36</v>
      </c>
    </row>
    <row r="121" spans="1:4" x14ac:dyDescent="0.2">
      <c r="A121" s="43"/>
      <c r="B121" s="55"/>
      <c r="C121" s="197"/>
      <c r="D121" s="48"/>
    </row>
    <row r="122" spans="1:4" s="133" customFormat="1" x14ac:dyDescent="0.2">
      <c r="A122" s="130" t="s">
        <v>50</v>
      </c>
      <c r="B122" s="131" t="s">
        <v>103</v>
      </c>
      <c r="C122" s="199"/>
      <c r="D122" s="132"/>
    </row>
    <row r="123" spans="1:4" x14ac:dyDescent="0.2">
      <c r="A123" s="43" t="s">
        <v>112</v>
      </c>
      <c r="B123" s="53" t="s">
        <v>104</v>
      </c>
      <c r="C123" s="196"/>
      <c r="D123" s="45"/>
    </row>
    <row r="124" spans="1:4" x14ac:dyDescent="0.2">
      <c r="A124" s="43"/>
      <c r="B124" s="54" t="s">
        <v>105</v>
      </c>
      <c r="C124" s="196">
        <f>C65*0.1*2</f>
        <v>41.800000000000004</v>
      </c>
      <c r="D124" s="45" t="s">
        <v>6</v>
      </c>
    </row>
    <row r="125" spans="1:4" ht="14.25" customHeight="1" x14ac:dyDescent="0.2">
      <c r="A125" s="43"/>
      <c r="B125" s="54" t="s">
        <v>106</v>
      </c>
      <c r="C125" s="196">
        <f>C65*0.1*0.5</f>
        <v>10.450000000000001</v>
      </c>
      <c r="D125" s="45" t="s">
        <v>6</v>
      </c>
    </row>
    <row r="126" spans="1:4" x14ac:dyDescent="0.2">
      <c r="A126" s="43"/>
      <c r="B126" s="54" t="s">
        <v>107</v>
      </c>
      <c r="C126" s="196">
        <f>2*C113</f>
        <v>2</v>
      </c>
      <c r="D126" s="45" t="s">
        <v>6</v>
      </c>
    </row>
    <row r="127" spans="1:4" x14ac:dyDescent="0.2">
      <c r="A127" s="43"/>
      <c r="B127" s="55" t="s">
        <v>23</v>
      </c>
      <c r="C127" s="197">
        <f>SUM(C124:C126)</f>
        <v>54.250000000000007</v>
      </c>
      <c r="D127" s="45" t="s">
        <v>6</v>
      </c>
    </row>
    <row r="128" spans="1:4" x14ac:dyDescent="0.2">
      <c r="A128" s="43"/>
      <c r="B128" s="55"/>
      <c r="C128" s="197"/>
      <c r="D128" s="48"/>
    </row>
    <row r="129" spans="1:4" x14ac:dyDescent="0.2">
      <c r="A129" s="41">
        <v>7</v>
      </c>
      <c r="B129" s="50" t="s">
        <v>19</v>
      </c>
      <c r="C129" s="195"/>
      <c r="D129" s="42"/>
    </row>
    <row r="130" spans="1:4" x14ac:dyDescent="0.2">
      <c r="A130" s="43" t="s">
        <v>52</v>
      </c>
      <c r="B130" s="44" t="s">
        <v>22</v>
      </c>
      <c r="C130" s="196"/>
      <c r="D130" s="45"/>
    </row>
    <row r="131" spans="1:4" x14ac:dyDescent="0.2">
      <c r="A131" s="43"/>
      <c r="B131" s="46" t="s">
        <v>215</v>
      </c>
      <c r="C131" s="196">
        <f>C79+C98</f>
        <v>1069.5</v>
      </c>
      <c r="D131" s="45" t="s">
        <v>6</v>
      </c>
    </row>
    <row r="132" spans="1:4" x14ac:dyDescent="0.2">
      <c r="A132" s="52"/>
      <c r="B132" s="55" t="s">
        <v>23</v>
      </c>
      <c r="C132" s="197">
        <f>SUM(C131:C131)</f>
        <v>1069.5</v>
      </c>
      <c r="D132" s="48" t="s">
        <v>6</v>
      </c>
    </row>
    <row r="139" spans="1:4" x14ac:dyDescent="0.2">
      <c r="A139" s="56"/>
    </row>
    <row r="140" spans="1:4" x14ac:dyDescent="0.2">
      <c r="A140" s="56"/>
    </row>
    <row r="141" spans="1:4" x14ac:dyDescent="0.2">
      <c r="A141" s="56"/>
      <c r="B141" s="56"/>
      <c r="C141" s="200"/>
    </row>
    <row r="142" spans="1:4" x14ac:dyDescent="0.2">
      <c r="A142" s="56"/>
      <c r="B142" s="56"/>
      <c r="C142" s="200"/>
    </row>
    <row r="143" spans="1:4" x14ac:dyDescent="0.2">
      <c r="A143" s="56"/>
      <c r="B143" s="56"/>
      <c r="C143" s="200"/>
    </row>
    <row r="144" spans="1:4" x14ac:dyDescent="0.2">
      <c r="A144" s="56"/>
      <c r="B144" s="56"/>
      <c r="C144" s="200"/>
    </row>
    <row r="145" spans="1:3" x14ac:dyDescent="0.2">
      <c r="A145" s="56"/>
      <c r="B145" s="56"/>
      <c r="C145" s="200"/>
    </row>
    <row r="146" spans="1:3" x14ac:dyDescent="0.2">
      <c r="A146" s="56"/>
      <c r="B146" s="56"/>
      <c r="C146" s="200"/>
    </row>
    <row r="147" spans="1:3" x14ac:dyDescent="0.2">
      <c r="A147" s="56"/>
      <c r="B147" s="56"/>
      <c r="C147" s="200"/>
    </row>
    <row r="148" spans="1:3" x14ac:dyDescent="0.2">
      <c r="A148" s="56"/>
      <c r="B148" s="56"/>
      <c r="C148" s="200"/>
    </row>
    <row r="149" spans="1:3" x14ac:dyDescent="0.2">
      <c r="A149" s="56"/>
      <c r="B149" s="56"/>
      <c r="C149" s="200"/>
    </row>
    <row r="150" spans="1:3" x14ac:dyDescent="0.2">
      <c r="A150" s="56"/>
      <c r="B150" s="56"/>
      <c r="C150" s="200"/>
    </row>
    <row r="151" spans="1:3" x14ac:dyDescent="0.2">
      <c r="A151" s="56"/>
      <c r="B151" s="56"/>
      <c r="C151" s="200"/>
    </row>
    <row r="152" spans="1:3" x14ac:dyDescent="0.2">
      <c r="B152" s="56"/>
      <c r="C152" s="200"/>
    </row>
    <row r="153" spans="1:3" x14ac:dyDescent="0.2">
      <c r="B153" s="56"/>
      <c r="C153" s="200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5" fitToHeight="2" orientation="portrait" horizontalDpi="300" verticalDpi="300" r:id="rId1"/>
  <headerFooter alignWithMargins="0"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5:E153"/>
  <sheetViews>
    <sheetView view="pageBreakPreview" topLeftCell="A43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191" bestFit="1" customWidth="1"/>
    <col min="4" max="4" width="9.28515625" style="57" customWidth="1"/>
    <col min="5" max="5" width="15.28515625" style="4" bestFit="1" customWidth="1"/>
    <col min="6" max="16384" width="9.140625" style="4"/>
  </cols>
  <sheetData>
    <row r="5" spans="1:5" ht="15" x14ac:dyDescent="0.25">
      <c r="A5" s="393" t="s">
        <v>13</v>
      </c>
      <c r="B5" s="393"/>
      <c r="C5" s="393"/>
      <c r="D5" s="393"/>
    </row>
    <row r="6" spans="1:5" ht="15" x14ac:dyDescent="0.25">
      <c r="A6" s="393" t="s">
        <v>169</v>
      </c>
      <c r="B6" s="393"/>
      <c r="C6" s="393"/>
      <c r="D6" s="393"/>
    </row>
    <row r="7" spans="1:5" ht="15" x14ac:dyDescent="0.25">
      <c r="A7" s="393" t="s">
        <v>14</v>
      </c>
      <c r="B7" s="393"/>
      <c r="C7" s="393"/>
      <c r="D7" s="393"/>
    </row>
    <row r="8" spans="1:5" x14ac:dyDescent="0.2">
      <c r="A8" s="31"/>
      <c r="B8" s="31"/>
      <c r="C8" s="190"/>
      <c r="D8" s="31"/>
    </row>
    <row r="9" spans="1:5" x14ac:dyDescent="0.2">
      <c r="A9" s="31"/>
      <c r="B9" s="31"/>
      <c r="C9" s="190"/>
      <c r="D9" s="31"/>
    </row>
    <row r="10" spans="1:5" x14ac:dyDescent="0.2">
      <c r="A10" s="31"/>
      <c r="B10" s="31"/>
      <c r="C10" s="190"/>
      <c r="D10" s="31"/>
      <c r="E10" s="111"/>
    </row>
    <row r="11" spans="1:5" ht="19.5" x14ac:dyDescent="0.25">
      <c r="A11" s="392" t="s">
        <v>78</v>
      </c>
      <c r="B11" s="392"/>
      <c r="C11" s="392"/>
      <c r="D11" s="392"/>
      <c r="E11" s="111"/>
    </row>
    <row r="12" spans="1:5" x14ac:dyDescent="0.2">
      <c r="A12" s="31"/>
      <c r="B12" s="31"/>
      <c r="C12" s="190"/>
      <c r="D12" s="32"/>
      <c r="E12" s="111"/>
    </row>
    <row r="13" spans="1:5" x14ac:dyDescent="0.2">
      <c r="A13" s="58" t="s">
        <v>20</v>
      </c>
      <c r="B13" s="33">
        <f>'02-Orç. Geral'!B9:C9</f>
        <v>0</v>
      </c>
      <c r="C13" s="190"/>
      <c r="D13" s="32"/>
    </row>
    <row r="14" spans="1:5" x14ac:dyDescent="0.2">
      <c r="A14" s="58" t="s">
        <v>21</v>
      </c>
      <c r="B14" s="33">
        <f>'02-Orç. Geral'!B10:C10</f>
        <v>0</v>
      </c>
    </row>
    <row r="15" spans="1:5" x14ac:dyDescent="0.2">
      <c r="A15" s="58" t="s">
        <v>62</v>
      </c>
      <c r="B15" s="33" t="s">
        <v>225</v>
      </c>
    </row>
    <row r="16" spans="1:5" x14ac:dyDescent="0.2">
      <c r="A16" s="34"/>
      <c r="B16" s="35" t="s">
        <v>41</v>
      </c>
      <c r="C16" s="192"/>
      <c r="D16" s="37"/>
    </row>
    <row r="17" spans="1:5" x14ac:dyDescent="0.2">
      <c r="A17" s="34"/>
      <c r="B17" s="36" t="s">
        <v>24</v>
      </c>
      <c r="C17" s="193">
        <v>160</v>
      </c>
      <c r="D17" s="34" t="s">
        <v>10</v>
      </c>
    </row>
    <row r="18" spans="1:5" x14ac:dyDescent="0.2">
      <c r="A18" s="34"/>
      <c r="B18" s="36" t="s">
        <v>53</v>
      </c>
      <c r="C18" s="193">
        <v>7</v>
      </c>
      <c r="D18" s="34" t="s">
        <v>10</v>
      </c>
    </row>
    <row r="19" spans="1:5" x14ac:dyDescent="0.2">
      <c r="A19" s="34"/>
      <c r="B19" s="36" t="s">
        <v>72</v>
      </c>
      <c r="C19" s="193">
        <v>7</v>
      </c>
      <c r="D19" s="34" t="s">
        <v>10</v>
      </c>
    </row>
    <row r="20" spans="1:5" x14ac:dyDescent="0.2">
      <c r="A20" s="34"/>
      <c r="B20" s="36" t="s">
        <v>94</v>
      </c>
      <c r="C20" s="193">
        <v>4</v>
      </c>
      <c r="D20" s="34" t="s">
        <v>10</v>
      </c>
    </row>
    <row r="21" spans="1:5" x14ac:dyDescent="0.2">
      <c r="A21" s="34"/>
      <c r="B21" s="36" t="s">
        <v>95</v>
      </c>
      <c r="C21" s="193">
        <v>0</v>
      </c>
      <c r="D21" s="34" t="s">
        <v>36</v>
      </c>
    </row>
    <row r="22" spans="1:5" x14ac:dyDescent="0.2">
      <c r="A22" s="34"/>
      <c r="B22" s="36" t="s">
        <v>96</v>
      </c>
      <c r="C22" s="193">
        <f>C19</f>
        <v>7</v>
      </c>
      <c r="D22" s="34" t="s">
        <v>10</v>
      </c>
    </row>
    <row r="23" spans="1:5" x14ac:dyDescent="0.2">
      <c r="A23" s="34"/>
      <c r="B23" s="36" t="s">
        <v>97</v>
      </c>
      <c r="C23" s="193">
        <v>1</v>
      </c>
      <c r="D23" s="34" t="s">
        <v>36</v>
      </c>
    </row>
    <row r="24" spans="1:5" x14ac:dyDescent="0.2">
      <c r="A24" s="34"/>
      <c r="B24" s="36" t="s">
        <v>73</v>
      </c>
      <c r="C24" s="222">
        <v>1.5</v>
      </c>
      <c r="D24" s="34" t="s">
        <v>10</v>
      </c>
      <c r="E24" s="120"/>
    </row>
    <row r="25" spans="1:5" x14ac:dyDescent="0.2">
      <c r="A25" s="34"/>
      <c r="B25" s="36"/>
      <c r="C25" s="222"/>
      <c r="D25" s="34"/>
      <c r="E25" s="120"/>
    </row>
    <row r="26" spans="1:5" ht="14.25" customHeight="1" x14ac:dyDescent="0.2">
      <c r="A26" s="38"/>
      <c r="B26" s="39"/>
      <c r="C26" s="194"/>
      <c r="D26" s="40"/>
    </row>
    <row r="27" spans="1:5" x14ac:dyDescent="0.2">
      <c r="A27" s="41" t="s">
        <v>25</v>
      </c>
      <c r="B27" s="41" t="s">
        <v>15</v>
      </c>
      <c r="C27" s="195"/>
      <c r="D27" s="42"/>
    </row>
    <row r="28" spans="1:5" x14ac:dyDescent="0.2">
      <c r="A28" s="43" t="s">
        <v>3</v>
      </c>
      <c r="B28" s="44" t="s">
        <v>48</v>
      </c>
      <c r="C28" s="196"/>
      <c r="D28" s="45"/>
    </row>
    <row r="29" spans="1:5" x14ac:dyDescent="0.2">
      <c r="A29" s="43"/>
      <c r="B29" s="46" t="s">
        <v>60</v>
      </c>
      <c r="C29" s="196">
        <v>0</v>
      </c>
      <c r="D29" s="45" t="s">
        <v>6</v>
      </c>
    </row>
    <row r="30" spans="1:5" x14ac:dyDescent="0.2">
      <c r="A30" s="43"/>
      <c r="B30" s="47" t="s">
        <v>23</v>
      </c>
      <c r="C30" s="197">
        <f>ROUND((C29),2)</f>
        <v>0</v>
      </c>
      <c r="D30" s="48" t="s">
        <v>6</v>
      </c>
      <c r="E30" s="111"/>
    </row>
    <row r="31" spans="1:5" x14ac:dyDescent="0.2">
      <c r="A31" s="43" t="s">
        <v>4</v>
      </c>
      <c r="B31" s="44" t="s">
        <v>47</v>
      </c>
      <c r="C31" s="196"/>
      <c r="D31" s="45"/>
    </row>
    <row r="32" spans="1:5" x14ac:dyDescent="0.2">
      <c r="A32" s="43"/>
      <c r="B32" s="46" t="s">
        <v>122</v>
      </c>
      <c r="C32" s="196">
        <v>0</v>
      </c>
      <c r="D32" s="45" t="s">
        <v>6</v>
      </c>
    </row>
    <row r="33" spans="1:4" x14ac:dyDescent="0.2">
      <c r="A33" s="43"/>
      <c r="B33" s="47" t="s">
        <v>23</v>
      </c>
      <c r="C33" s="197">
        <f>ROUND((C32),2)</f>
        <v>0</v>
      </c>
      <c r="D33" s="48" t="s">
        <v>6</v>
      </c>
    </row>
    <row r="34" spans="1:4" x14ac:dyDescent="0.2">
      <c r="A34" s="41" t="s">
        <v>42</v>
      </c>
      <c r="B34" s="41" t="s">
        <v>38</v>
      </c>
      <c r="C34" s="198"/>
      <c r="D34" s="49"/>
    </row>
    <row r="35" spans="1:4" x14ac:dyDescent="0.2">
      <c r="A35" s="43" t="s">
        <v>5</v>
      </c>
      <c r="B35" s="44" t="s">
        <v>46</v>
      </c>
      <c r="C35" s="196"/>
      <c r="D35" s="45"/>
    </row>
    <row r="36" spans="1:4" x14ac:dyDescent="0.2">
      <c r="A36" s="87"/>
      <c r="B36" s="46" t="s">
        <v>68</v>
      </c>
      <c r="C36" s="196">
        <f>C17*C18</f>
        <v>1120</v>
      </c>
      <c r="D36" s="45" t="s">
        <v>6</v>
      </c>
    </row>
    <row r="37" spans="1:4" x14ac:dyDescent="0.2">
      <c r="A37" s="87"/>
      <c r="B37" s="46" t="s">
        <v>82</v>
      </c>
      <c r="C37" s="196">
        <f>C19*C20*C21</f>
        <v>0</v>
      </c>
      <c r="D37" s="45" t="s">
        <v>6</v>
      </c>
    </row>
    <row r="38" spans="1:4" x14ac:dyDescent="0.2">
      <c r="A38" s="43"/>
      <c r="B38" s="47" t="s">
        <v>23</v>
      </c>
      <c r="C38" s="197">
        <f>ROUND((C36+C37),2)</f>
        <v>1120</v>
      </c>
      <c r="D38" s="48" t="s">
        <v>6</v>
      </c>
    </row>
    <row r="39" spans="1:4" x14ac:dyDescent="0.2">
      <c r="A39" s="43"/>
      <c r="B39" s="47"/>
      <c r="C39" s="197"/>
      <c r="D39" s="48"/>
    </row>
    <row r="40" spans="1:4" x14ac:dyDescent="0.2">
      <c r="A40" s="43" t="s">
        <v>173</v>
      </c>
      <c r="B40" s="44" t="s">
        <v>172</v>
      </c>
      <c r="C40" s="196"/>
      <c r="D40" s="45"/>
    </row>
    <row r="41" spans="1:4" x14ac:dyDescent="0.2">
      <c r="A41" s="87"/>
      <c r="B41" s="46"/>
      <c r="C41" s="196">
        <f>C38</f>
        <v>1120</v>
      </c>
      <c r="D41" s="45" t="s">
        <v>6</v>
      </c>
    </row>
    <row r="42" spans="1:4" x14ac:dyDescent="0.2">
      <c r="A42" s="43"/>
      <c r="B42" s="47" t="s">
        <v>23</v>
      </c>
      <c r="C42" s="197">
        <f>C41</f>
        <v>1120</v>
      </c>
      <c r="D42" s="48" t="s">
        <v>6</v>
      </c>
    </row>
    <row r="43" spans="1:4" x14ac:dyDescent="0.2">
      <c r="A43" s="43"/>
      <c r="B43" s="47"/>
      <c r="C43" s="197"/>
      <c r="D43" s="48"/>
    </row>
    <row r="44" spans="1:4" ht="42.75" x14ac:dyDescent="0.2">
      <c r="A44" s="43" t="s">
        <v>199</v>
      </c>
      <c r="B44" s="244" t="str">
        <f>'02-Orç. Geral'!C25</f>
        <v xml:space="preserve">ESCAVACAO E CARGA MATERIAL 1A CATEGORIA, UTILIZANDO TRATOR DE ESTEIRAS DE 110 A 160HP COM LAMINA, PESO OPERACIONAL * 13T E PA CARREGADEIRA
COM 170 HP.  </v>
      </c>
      <c r="C44" s="240"/>
      <c r="D44" s="241"/>
    </row>
    <row r="45" spans="1:4" x14ac:dyDescent="0.2">
      <c r="A45" s="43"/>
      <c r="B45" s="46" t="s">
        <v>202</v>
      </c>
      <c r="C45" s="242">
        <f>C$17*C$18*0.2</f>
        <v>224</v>
      </c>
      <c r="D45" s="243" t="s">
        <v>11</v>
      </c>
    </row>
    <row r="46" spans="1:4" x14ac:dyDescent="0.2">
      <c r="A46" s="43"/>
      <c r="B46" s="46" t="s">
        <v>203</v>
      </c>
      <c r="C46" s="242">
        <f>C$19*C$20*C$21*0.2</f>
        <v>0</v>
      </c>
      <c r="D46" s="243" t="str">
        <f>D45</f>
        <v>m³</v>
      </c>
    </row>
    <row r="47" spans="1:4" x14ac:dyDescent="0.2">
      <c r="A47" s="43"/>
      <c r="B47" s="47" t="s">
        <v>23</v>
      </c>
      <c r="C47" s="240">
        <f>ROUND((C45+C46),2)</f>
        <v>224</v>
      </c>
      <c r="D47" s="241" t="str">
        <f>D46</f>
        <v>m³</v>
      </c>
    </row>
    <row r="48" spans="1:4" ht="28.5" x14ac:dyDescent="0.2">
      <c r="A48" s="43" t="s">
        <v>194</v>
      </c>
      <c r="B48" s="53" t="str">
        <f>'02-Orç. Geral'!C26</f>
        <v>TRANSPORTE LOCAL COM CAMINHAO BASCULANTE 6 M3, RODOVIA EM LEITO NATURAL - BOTA-FORA DMT = 5,0KM</v>
      </c>
      <c r="C48" s="240"/>
      <c r="D48" s="241"/>
    </row>
    <row r="49" spans="1:4" x14ac:dyDescent="0.2">
      <c r="A49" s="43"/>
      <c r="B49" s="46" t="s">
        <v>238</v>
      </c>
      <c r="C49" s="242">
        <f>C$17*C$18*0.2*10.6</f>
        <v>2374.4</v>
      </c>
      <c r="D49" s="243" t="s">
        <v>11</v>
      </c>
    </row>
    <row r="50" spans="1:4" x14ac:dyDescent="0.2">
      <c r="A50" s="43"/>
      <c r="B50" s="46" t="s">
        <v>239</v>
      </c>
      <c r="C50" s="242">
        <f>C$19*C$20*C$21*0.2*10.6</f>
        <v>0</v>
      </c>
      <c r="D50" s="243" t="str">
        <f>D49</f>
        <v>m³</v>
      </c>
    </row>
    <row r="51" spans="1:4" x14ac:dyDescent="0.2">
      <c r="A51" s="43"/>
      <c r="B51" s="47" t="s">
        <v>23</v>
      </c>
      <c r="C51" s="240">
        <f>ROUND((C49+C50),2)</f>
        <v>2374.4</v>
      </c>
      <c r="D51" s="241" t="s">
        <v>204</v>
      </c>
    </row>
    <row r="52" spans="1:4" ht="28.5" x14ac:dyDescent="0.2">
      <c r="A52" s="43" t="s">
        <v>196</v>
      </c>
      <c r="B52" s="245" t="s">
        <v>240</v>
      </c>
      <c r="C52" s="240"/>
      <c r="D52" s="241"/>
    </row>
    <row r="53" spans="1:4" x14ac:dyDescent="0.2">
      <c r="A53" s="43"/>
      <c r="B53" s="46" t="s">
        <v>238</v>
      </c>
      <c r="C53" s="242">
        <f>C$17*C$18*0.2*10.6</f>
        <v>2374.4</v>
      </c>
      <c r="D53" s="243" t="s">
        <v>11</v>
      </c>
    </row>
    <row r="54" spans="1:4" x14ac:dyDescent="0.2">
      <c r="A54" s="43"/>
      <c r="B54" s="46" t="s">
        <v>239</v>
      </c>
      <c r="C54" s="242">
        <f>C$19*C$20*C$21*0.2*10.6</f>
        <v>0</v>
      </c>
      <c r="D54" s="243" t="str">
        <f>D53</f>
        <v>m³</v>
      </c>
    </row>
    <row r="55" spans="1:4" x14ac:dyDescent="0.2">
      <c r="A55" s="43"/>
      <c r="B55" s="47" t="s">
        <v>23</v>
      </c>
      <c r="C55" s="240">
        <f>ROUND((C53+C54),2)</f>
        <v>2374.4</v>
      </c>
      <c r="D55" s="241" t="s">
        <v>204</v>
      </c>
    </row>
    <row r="56" spans="1:4" ht="28.5" x14ac:dyDescent="0.2">
      <c r="A56" s="43" t="s">
        <v>197</v>
      </c>
      <c r="B56" s="244" t="str">
        <f>'02-Orç. Geral'!C28</f>
        <v>BASE DE SOLO ESTABILIZADO SEM MISTURA, COMPACTACAO 100% PROCTOR NORMAL , EXCLUSIVE ESCAVACAO, CARGA E TRANSPORTE DO SOLO</v>
      </c>
      <c r="C56" s="240"/>
      <c r="D56" s="241"/>
    </row>
    <row r="57" spans="1:4" x14ac:dyDescent="0.2">
      <c r="A57" s="43"/>
      <c r="B57" s="46" t="s">
        <v>202</v>
      </c>
      <c r="C57" s="242">
        <f>C$17*C$18*0.2</f>
        <v>224</v>
      </c>
      <c r="D57" s="243" t="s">
        <v>11</v>
      </c>
    </row>
    <row r="58" spans="1:4" x14ac:dyDescent="0.2">
      <c r="A58" s="43"/>
      <c r="B58" s="46" t="s">
        <v>203</v>
      </c>
      <c r="C58" s="242">
        <f>C$19*C$20*C$21*0.2</f>
        <v>0</v>
      </c>
      <c r="D58" s="243" t="str">
        <f>D57</f>
        <v>m³</v>
      </c>
    </row>
    <row r="59" spans="1:4" x14ac:dyDescent="0.2">
      <c r="A59" s="43"/>
      <c r="B59" s="47" t="s">
        <v>23</v>
      </c>
      <c r="C59" s="240">
        <f>ROUND((C57+C58),2)</f>
        <v>224</v>
      </c>
      <c r="D59" s="241" t="str">
        <f>D58</f>
        <v>m³</v>
      </c>
    </row>
    <row r="60" spans="1:4" x14ac:dyDescent="0.2">
      <c r="A60" s="43"/>
      <c r="B60" s="47"/>
      <c r="C60" s="197"/>
      <c r="D60" s="48"/>
    </row>
    <row r="61" spans="1:4" x14ac:dyDescent="0.2">
      <c r="A61" s="41">
        <v>3</v>
      </c>
      <c r="B61" s="50" t="s">
        <v>49</v>
      </c>
      <c r="C61" s="198"/>
      <c r="D61" s="49"/>
    </row>
    <row r="62" spans="1:4" x14ac:dyDescent="0.2">
      <c r="A62" s="43" t="s">
        <v>8</v>
      </c>
      <c r="B62" s="44" t="s">
        <v>69</v>
      </c>
      <c r="C62" s="196"/>
      <c r="D62" s="45"/>
    </row>
    <row r="63" spans="1:4" x14ac:dyDescent="0.2">
      <c r="A63" s="43"/>
      <c r="B63" s="46" t="s">
        <v>85</v>
      </c>
      <c r="C63" s="196">
        <f>2*C17-(C22*C23)</f>
        <v>313</v>
      </c>
      <c r="D63" s="45" t="s">
        <v>10</v>
      </c>
    </row>
    <row r="64" spans="1:4" x14ac:dyDescent="0.2">
      <c r="A64" s="43"/>
      <c r="B64" s="46" t="s">
        <v>84</v>
      </c>
      <c r="C64" s="196">
        <f>C20*C21*2</f>
        <v>0</v>
      </c>
      <c r="D64" s="45" t="s">
        <v>10</v>
      </c>
    </row>
    <row r="65" spans="1:4" x14ac:dyDescent="0.2">
      <c r="A65" s="43"/>
      <c r="B65" s="47" t="s">
        <v>23</v>
      </c>
      <c r="C65" s="197">
        <f>ROUND((C63+C64),2)</f>
        <v>313</v>
      </c>
      <c r="D65" s="48" t="s">
        <v>10</v>
      </c>
    </row>
    <row r="66" spans="1:4" x14ac:dyDescent="0.2">
      <c r="A66" s="43" t="s">
        <v>33</v>
      </c>
      <c r="B66" s="110" t="s">
        <v>137</v>
      </c>
      <c r="C66" s="197"/>
      <c r="D66" s="48"/>
    </row>
    <row r="67" spans="1:4" x14ac:dyDescent="0.2">
      <c r="A67" s="43"/>
      <c r="B67" s="51" t="s">
        <v>109</v>
      </c>
      <c r="C67" s="196">
        <f>C65</f>
        <v>313</v>
      </c>
      <c r="D67" s="45" t="s">
        <v>10</v>
      </c>
    </row>
    <row r="68" spans="1:4" x14ac:dyDescent="0.2">
      <c r="A68" s="43"/>
      <c r="B68" s="47"/>
      <c r="C68" s="197">
        <f>ROUND((C67),2)</f>
        <v>313</v>
      </c>
      <c r="D68" s="48" t="s">
        <v>10</v>
      </c>
    </row>
    <row r="69" spans="1:4" x14ac:dyDescent="0.2">
      <c r="A69" s="43"/>
      <c r="B69" s="47"/>
      <c r="C69" s="197"/>
      <c r="D69" s="48"/>
    </row>
    <row r="70" spans="1:4" x14ac:dyDescent="0.2">
      <c r="A70" s="43" t="s">
        <v>134</v>
      </c>
      <c r="B70" s="110" t="s">
        <v>135</v>
      </c>
      <c r="C70" s="197"/>
      <c r="D70" s="48"/>
    </row>
    <row r="71" spans="1:4" x14ac:dyDescent="0.2">
      <c r="A71" s="43"/>
      <c r="B71" s="46" t="s">
        <v>168</v>
      </c>
      <c r="C71" s="197">
        <f>C23*C22*0.181*2</f>
        <v>2.5339999999999998</v>
      </c>
      <c r="D71" s="48" t="s">
        <v>11</v>
      </c>
    </row>
    <row r="72" spans="1:4" x14ac:dyDescent="0.2">
      <c r="A72" s="43"/>
      <c r="B72" s="47" t="s">
        <v>23</v>
      </c>
      <c r="C72" s="197">
        <f>ROUND((C70+C71),2)</f>
        <v>2.5299999999999998</v>
      </c>
      <c r="D72" s="48" t="s">
        <v>11</v>
      </c>
    </row>
    <row r="73" spans="1:4" x14ac:dyDescent="0.2">
      <c r="A73" s="43"/>
      <c r="B73" s="47"/>
      <c r="C73" s="197"/>
      <c r="D73" s="48"/>
    </row>
    <row r="74" spans="1:4" x14ac:dyDescent="0.2">
      <c r="A74" s="43"/>
      <c r="B74" s="47"/>
      <c r="C74" s="197"/>
      <c r="D74" s="48"/>
    </row>
    <row r="75" spans="1:4" x14ac:dyDescent="0.2">
      <c r="A75" s="41">
        <v>4</v>
      </c>
      <c r="B75" s="50" t="s">
        <v>43</v>
      </c>
      <c r="C75" s="195"/>
      <c r="D75" s="42"/>
    </row>
    <row r="76" spans="1:4" x14ac:dyDescent="0.2">
      <c r="A76" s="43" t="s">
        <v>9</v>
      </c>
      <c r="B76" s="91" t="s">
        <v>98</v>
      </c>
      <c r="C76" s="196"/>
      <c r="D76" s="45"/>
    </row>
    <row r="77" spans="1:4" x14ac:dyDescent="0.2">
      <c r="A77" s="43"/>
      <c r="B77" s="46" t="s">
        <v>70</v>
      </c>
      <c r="C77" s="196">
        <f>C17*C18</f>
        <v>1120</v>
      </c>
      <c r="D77" s="45" t="s">
        <v>6</v>
      </c>
    </row>
    <row r="78" spans="1:4" x14ac:dyDescent="0.2">
      <c r="A78" s="43"/>
      <c r="B78" s="46" t="s">
        <v>83</v>
      </c>
      <c r="C78" s="196">
        <f>C20*C22*C21</f>
        <v>0</v>
      </c>
      <c r="D78" s="45" t="s">
        <v>6</v>
      </c>
    </row>
    <row r="79" spans="1:4" x14ac:dyDescent="0.2">
      <c r="A79" s="43"/>
      <c r="B79" s="47" t="s">
        <v>23</v>
      </c>
      <c r="C79" s="197">
        <f>ROUND((C77+C78),2)</f>
        <v>1120</v>
      </c>
      <c r="D79" s="48" t="s">
        <v>6</v>
      </c>
    </row>
    <row r="80" spans="1:4" x14ac:dyDescent="0.2">
      <c r="A80" s="43" t="s">
        <v>99</v>
      </c>
      <c r="B80" s="44" t="s">
        <v>108</v>
      </c>
      <c r="C80" s="197"/>
      <c r="D80" s="48"/>
    </row>
    <row r="81" spans="1:4" x14ac:dyDescent="0.2">
      <c r="A81" s="43"/>
      <c r="B81" s="51" t="s">
        <v>58</v>
      </c>
      <c r="C81" s="196">
        <f>C79</f>
        <v>1120</v>
      </c>
      <c r="D81" s="45" t="s">
        <v>10</v>
      </c>
    </row>
    <row r="82" spans="1:4" x14ac:dyDescent="0.2">
      <c r="A82" s="43"/>
      <c r="B82" s="47" t="s">
        <v>23</v>
      </c>
      <c r="C82" s="197">
        <f>C81</f>
        <v>1120</v>
      </c>
      <c r="D82" s="48" t="s">
        <v>11</v>
      </c>
    </row>
    <row r="83" spans="1:4" x14ac:dyDescent="0.2">
      <c r="A83" s="43" t="s">
        <v>102</v>
      </c>
      <c r="B83" s="44" t="s">
        <v>100</v>
      </c>
      <c r="C83" s="197"/>
      <c r="D83" s="48"/>
    </row>
    <row r="84" spans="1:4" x14ac:dyDescent="0.2">
      <c r="A84" s="43"/>
      <c r="B84" s="46" t="s">
        <v>183</v>
      </c>
      <c r="C84" s="196">
        <f>C17*C18*0.035*2.3</f>
        <v>90.16</v>
      </c>
      <c r="D84" s="45" t="s">
        <v>101</v>
      </c>
    </row>
    <row r="85" spans="1:4" x14ac:dyDescent="0.2">
      <c r="A85" s="43"/>
      <c r="B85" s="46" t="s">
        <v>184</v>
      </c>
      <c r="C85" s="196">
        <f>C19*C20*C21*0.035*2.3</f>
        <v>0</v>
      </c>
      <c r="D85" s="45" t="s">
        <v>101</v>
      </c>
    </row>
    <row r="86" spans="1:4" x14ac:dyDescent="0.2">
      <c r="A86" s="43"/>
      <c r="B86" s="47" t="s">
        <v>23</v>
      </c>
      <c r="C86" s="197">
        <f>ROUND((C84+C85),2)</f>
        <v>90.16</v>
      </c>
      <c r="D86" s="48" t="s">
        <v>101</v>
      </c>
    </row>
    <row r="87" spans="1:4" x14ac:dyDescent="0.2">
      <c r="A87" s="43" t="s">
        <v>127</v>
      </c>
      <c r="B87" s="44" t="s">
        <v>175</v>
      </c>
      <c r="C87" s="197"/>
      <c r="D87" s="48"/>
    </row>
    <row r="88" spans="1:4" x14ac:dyDescent="0.2">
      <c r="A88" s="43"/>
      <c r="B88" s="44" t="s">
        <v>174</v>
      </c>
      <c r="C88" s="197"/>
      <c r="D88" s="223"/>
    </row>
    <row r="89" spans="1:4" x14ac:dyDescent="0.2">
      <c r="A89" s="43"/>
      <c r="B89" s="46" t="s">
        <v>208</v>
      </c>
      <c r="C89" s="196">
        <f>ROUND(C86,2)*44</f>
        <v>3967.04</v>
      </c>
      <c r="D89" s="48" t="s">
        <v>130</v>
      </c>
    </row>
    <row r="90" spans="1:4" x14ac:dyDescent="0.2">
      <c r="A90" s="43"/>
      <c r="B90" s="47" t="str">
        <f>B86</f>
        <v>total</v>
      </c>
      <c r="C90" s="197">
        <f>SUM(C89)</f>
        <v>3967.04</v>
      </c>
      <c r="D90" s="48" t="s">
        <v>130</v>
      </c>
    </row>
    <row r="91" spans="1:4" x14ac:dyDescent="0.2">
      <c r="A91" s="41">
        <v>5</v>
      </c>
      <c r="B91" s="50" t="s">
        <v>44</v>
      </c>
      <c r="C91" s="195"/>
      <c r="D91" s="42"/>
    </row>
    <row r="92" spans="1:4" s="133" customFormat="1" x14ac:dyDescent="0.2">
      <c r="A92" s="130" t="s">
        <v>39</v>
      </c>
      <c r="B92" s="131" t="s">
        <v>86</v>
      </c>
      <c r="C92" s="199"/>
      <c r="D92" s="132"/>
    </row>
    <row r="93" spans="1:4" x14ac:dyDescent="0.2">
      <c r="A93" s="43" t="s">
        <v>87</v>
      </c>
      <c r="B93" s="44" t="s">
        <v>51</v>
      </c>
      <c r="C93" s="197"/>
      <c r="D93" s="48"/>
    </row>
    <row r="94" spans="1:4" x14ac:dyDescent="0.2">
      <c r="A94" s="43"/>
      <c r="B94" s="46" t="s">
        <v>132</v>
      </c>
      <c r="C94" s="196">
        <f>C65*C24*0.1</f>
        <v>46.95</v>
      </c>
      <c r="D94" s="45" t="s">
        <v>11</v>
      </c>
    </row>
    <row r="95" spans="1:4" x14ac:dyDescent="0.2">
      <c r="A95" s="43"/>
      <c r="B95" s="47" t="s">
        <v>23</v>
      </c>
      <c r="C95" s="197">
        <f>SUM(C94)</f>
        <v>46.95</v>
      </c>
      <c r="D95" s="48" t="s">
        <v>11</v>
      </c>
    </row>
    <row r="96" spans="1:4" x14ac:dyDescent="0.2">
      <c r="A96" s="43" t="s">
        <v>88</v>
      </c>
      <c r="B96" s="44" t="s">
        <v>74</v>
      </c>
      <c r="C96" s="197"/>
      <c r="D96" s="48"/>
    </row>
    <row r="97" spans="1:4" x14ac:dyDescent="0.2">
      <c r="A97" s="43"/>
      <c r="B97" s="46" t="s">
        <v>75</v>
      </c>
      <c r="C97" s="196">
        <f>C65*C24</f>
        <v>469.5</v>
      </c>
      <c r="D97" s="45" t="s">
        <v>6</v>
      </c>
    </row>
    <row r="98" spans="1:4" x14ac:dyDescent="0.2">
      <c r="A98" s="43"/>
      <c r="B98" s="47" t="s">
        <v>23</v>
      </c>
      <c r="C98" s="197">
        <f>SUM(C97:C97)</f>
        <v>469.5</v>
      </c>
      <c r="D98" s="48" t="s">
        <v>6</v>
      </c>
    </row>
    <row r="99" spans="1:4" s="134" customFormat="1" x14ac:dyDescent="0.2">
      <c r="A99" s="87" t="s">
        <v>61</v>
      </c>
      <c r="B99" s="75" t="s">
        <v>59</v>
      </c>
      <c r="C99" s="197"/>
      <c r="D99" s="48"/>
    </row>
    <row r="100" spans="1:4" x14ac:dyDescent="0.2">
      <c r="A100" s="43" t="s">
        <v>89</v>
      </c>
      <c r="B100" s="44" t="s">
        <v>80</v>
      </c>
      <c r="C100" s="197"/>
      <c r="D100" s="48"/>
    </row>
    <row r="101" spans="1:4" x14ac:dyDescent="0.2">
      <c r="A101" s="43"/>
      <c r="B101" s="46" t="s">
        <v>81</v>
      </c>
      <c r="C101" s="196">
        <f>C65*0.1*0.15</f>
        <v>4.6950000000000003</v>
      </c>
      <c r="D101" s="45" t="s">
        <v>6</v>
      </c>
    </row>
    <row r="102" spans="1:4" x14ac:dyDescent="0.2">
      <c r="A102" s="43"/>
      <c r="B102" s="86" t="s">
        <v>23</v>
      </c>
      <c r="C102" s="197">
        <f>SUM(C100:C101)</f>
        <v>4.6950000000000003</v>
      </c>
      <c r="D102" s="48" t="s">
        <v>6</v>
      </c>
    </row>
    <row r="103" spans="1:4" x14ac:dyDescent="0.2">
      <c r="A103" s="43" t="s">
        <v>90</v>
      </c>
      <c r="B103" s="77" t="s">
        <v>56</v>
      </c>
      <c r="C103" s="197"/>
      <c r="D103" s="48"/>
    </row>
    <row r="104" spans="1:4" x14ac:dyDescent="0.2">
      <c r="A104" s="43"/>
      <c r="B104" s="76" t="s">
        <v>170</v>
      </c>
      <c r="C104" s="196">
        <f>C65*0.2*2</f>
        <v>125.2</v>
      </c>
      <c r="D104" s="45" t="s">
        <v>6</v>
      </c>
    </row>
    <row r="105" spans="1:4" x14ac:dyDescent="0.2">
      <c r="A105" s="43"/>
      <c r="B105" s="86" t="s">
        <v>23</v>
      </c>
      <c r="C105" s="197">
        <f>SUM(C104:C104)</f>
        <v>125.2</v>
      </c>
      <c r="D105" s="48" t="s">
        <v>6</v>
      </c>
    </row>
    <row r="106" spans="1:4" x14ac:dyDescent="0.2">
      <c r="A106" s="43" t="s">
        <v>91</v>
      </c>
      <c r="B106" s="77" t="s">
        <v>57</v>
      </c>
      <c r="C106" s="197"/>
      <c r="D106" s="48"/>
    </row>
    <row r="107" spans="1:4" x14ac:dyDescent="0.2">
      <c r="A107" s="43"/>
      <c r="B107" s="46" t="s">
        <v>76</v>
      </c>
      <c r="C107" s="196">
        <f>C65*0.1*0.3</f>
        <v>9.39</v>
      </c>
      <c r="D107" s="45" t="s">
        <v>11</v>
      </c>
    </row>
    <row r="108" spans="1:4" x14ac:dyDescent="0.2">
      <c r="A108" s="43"/>
      <c r="B108" s="86" t="s">
        <v>23</v>
      </c>
      <c r="C108" s="197">
        <f>SUM(C107:C107)</f>
        <v>9.39</v>
      </c>
      <c r="D108" s="48" t="s">
        <v>11</v>
      </c>
    </row>
    <row r="109" spans="1:4" x14ac:dyDescent="0.2">
      <c r="A109" s="41">
        <v>6</v>
      </c>
      <c r="B109" s="50" t="s">
        <v>110</v>
      </c>
      <c r="C109" s="195"/>
      <c r="D109" s="42"/>
    </row>
    <row r="110" spans="1:4" s="133" customFormat="1" x14ac:dyDescent="0.2">
      <c r="A110" s="130" t="s">
        <v>40</v>
      </c>
      <c r="B110" s="131" t="s">
        <v>45</v>
      </c>
      <c r="C110" s="199"/>
      <c r="D110" s="132"/>
    </row>
    <row r="111" spans="1:4" x14ac:dyDescent="0.2">
      <c r="A111" s="43" t="s">
        <v>111</v>
      </c>
      <c r="B111" s="53" t="s">
        <v>77</v>
      </c>
      <c r="C111" s="196"/>
      <c r="D111" s="45"/>
    </row>
    <row r="112" spans="1:4" x14ac:dyDescent="0.2">
      <c r="A112" s="43"/>
      <c r="B112" s="54"/>
      <c r="C112" s="196">
        <v>2</v>
      </c>
      <c r="D112" s="45" t="s">
        <v>36</v>
      </c>
    </row>
    <row r="113" spans="1:4" x14ac:dyDescent="0.2">
      <c r="A113" s="43"/>
      <c r="B113" s="55" t="s">
        <v>23</v>
      </c>
      <c r="C113" s="197">
        <f>SUM(C112:C112)</f>
        <v>2</v>
      </c>
      <c r="D113" s="48" t="s">
        <v>36</v>
      </c>
    </row>
    <row r="114" spans="1:4" x14ac:dyDescent="0.2">
      <c r="A114" s="43" t="s">
        <v>113</v>
      </c>
      <c r="B114" s="53" t="s">
        <v>71</v>
      </c>
      <c r="C114" s="196"/>
      <c r="D114" s="45"/>
    </row>
    <row r="115" spans="1:4" x14ac:dyDescent="0.2">
      <c r="A115" s="43"/>
      <c r="B115" s="54"/>
      <c r="C115" s="196">
        <f>2*2</f>
        <v>4</v>
      </c>
      <c r="D115" s="45" t="s">
        <v>36</v>
      </c>
    </row>
    <row r="116" spans="1:4" x14ac:dyDescent="0.2">
      <c r="A116" s="43"/>
      <c r="B116" s="55" t="s">
        <v>23</v>
      </c>
      <c r="C116" s="197">
        <f>SUM(C115:C115)</f>
        <v>4</v>
      </c>
      <c r="D116" s="48" t="s">
        <v>36</v>
      </c>
    </row>
    <row r="117" spans="1:4" x14ac:dyDescent="0.2">
      <c r="A117" s="43"/>
      <c r="B117" s="55"/>
      <c r="C117" s="197"/>
      <c r="D117" s="48"/>
    </row>
    <row r="118" spans="1:4" x14ac:dyDescent="0.2">
      <c r="A118" s="43" t="s">
        <v>133</v>
      </c>
      <c r="B118" s="53" t="s">
        <v>161</v>
      </c>
      <c r="C118" s="197"/>
      <c r="D118" s="48"/>
    </row>
    <row r="119" spans="1:4" x14ac:dyDescent="0.2">
      <c r="A119" s="43"/>
      <c r="B119" s="54" t="s">
        <v>138</v>
      </c>
      <c r="C119" s="196">
        <f>C112+(C115/2)</f>
        <v>4</v>
      </c>
      <c r="D119" s="48" t="s">
        <v>36</v>
      </c>
    </row>
    <row r="120" spans="1:4" x14ac:dyDescent="0.2">
      <c r="A120" s="43"/>
      <c r="B120" s="55" t="s">
        <v>23</v>
      </c>
      <c r="C120" s="197">
        <f>SUM(C119:C119)</f>
        <v>4</v>
      </c>
      <c r="D120" s="48" t="s">
        <v>36</v>
      </c>
    </row>
    <row r="121" spans="1:4" x14ac:dyDescent="0.2">
      <c r="A121" s="43"/>
      <c r="B121" s="55"/>
      <c r="C121" s="197"/>
      <c r="D121" s="48"/>
    </row>
    <row r="122" spans="1:4" s="133" customFormat="1" x14ac:dyDescent="0.2">
      <c r="A122" s="130" t="s">
        <v>50</v>
      </c>
      <c r="B122" s="131" t="s">
        <v>103</v>
      </c>
      <c r="C122" s="199"/>
      <c r="D122" s="132"/>
    </row>
    <row r="123" spans="1:4" x14ac:dyDescent="0.2">
      <c r="A123" s="43" t="s">
        <v>112</v>
      </c>
      <c r="B123" s="53" t="s">
        <v>104</v>
      </c>
      <c r="C123" s="196"/>
      <c r="D123" s="45"/>
    </row>
    <row r="124" spans="1:4" x14ac:dyDescent="0.2">
      <c r="A124" s="43"/>
      <c r="B124" s="54" t="s">
        <v>105</v>
      </c>
      <c r="C124" s="196">
        <f>C65*0.1*2</f>
        <v>62.6</v>
      </c>
      <c r="D124" s="45" t="s">
        <v>6</v>
      </c>
    </row>
    <row r="125" spans="1:4" ht="14.25" customHeight="1" x14ac:dyDescent="0.2">
      <c r="A125" s="43"/>
      <c r="B125" s="54" t="s">
        <v>106</v>
      </c>
      <c r="C125" s="196">
        <f>C65*0.1*0.5</f>
        <v>15.65</v>
      </c>
      <c r="D125" s="45" t="s">
        <v>6</v>
      </c>
    </row>
    <row r="126" spans="1:4" x14ac:dyDescent="0.2">
      <c r="A126" s="43"/>
      <c r="B126" s="54" t="s">
        <v>107</v>
      </c>
      <c r="C126" s="196">
        <f>2*C113</f>
        <v>4</v>
      </c>
      <c r="D126" s="45" t="s">
        <v>6</v>
      </c>
    </row>
    <row r="127" spans="1:4" x14ac:dyDescent="0.2">
      <c r="A127" s="43"/>
      <c r="B127" s="55" t="s">
        <v>23</v>
      </c>
      <c r="C127" s="197">
        <f>SUM(C124:C126)</f>
        <v>82.25</v>
      </c>
      <c r="D127" s="45" t="s">
        <v>6</v>
      </c>
    </row>
    <row r="128" spans="1:4" x14ac:dyDescent="0.2">
      <c r="A128" s="43"/>
      <c r="B128" s="55"/>
      <c r="C128" s="197"/>
      <c r="D128" s="48"/>
    </row>
    <row r="129" spans="1:4" x14ac:dyDescent="0.2">
      <c r="A129" s="41">
        <v>7</v>
      </c>
      <c r="B129" s="50" t="s">
        <v>19</v>
      </c>
      <c r="C129" s="195"/>
      <c r="D129" s="42"/>
    </row>
    <row r="130" spans="1:4" x14ac:dyDescent="0.2">
      <c r="A130" s="43" t="s">
        <v>52</v>
      </c>
      <c r="B130" s="44" t="s">
        <v>22</v>
      </c>
      <c r="C130" s="196"/>
      <c r="D130" s="45"/>
    </row>
    <row r="131" spans="1:4" x14ac:dyDescent="0.2">
      <c r="A131" s="43"/>
      <c r="B131" s="46" t="s">
        <v>215</v>
      </c>
      <c r="C131" s="196">
        <f>C79+C98</f>
        <v>1589.5</v>
      </c>
      <c r="D131" s="45" t="s">
        <v>6</v>
      </c>
    </row>
    <row r="132" spans="1:4" x14ac:dyDescent="0.2">
      <c r="A132" s="52"/>
      <c r="B132" s="55" t="s">
        <v>23</v>
      </c>
      <c r="C132" s="197">
        <f>SUM(C131:C131)</f>
        <v>1589.5</v>
      </c>
      <c r="D132" s="48" t="s">
        <v>6</v>
      </c>
    </row>
    <row r="139" spans="1:4" x14ac:dyDescent="0.2">
      <c r="A139" s="56"/>
    </row>
    <row r="140" spans="1:4" x14ac:dyDescent="0.2">
      <c r="A140" s="56"/>
    </row>
    <row r="141" spans="1:4" x14ac:dyDescent="0.2">
      <c r="A141" s="56"/>
      <c r="B141" s="56"/>
      <c r="C141" s="200"/>
    </row>
    <row r="142" spans="1:4" x14ac:dyDescent="0.2">
      <c r="A142" s="56"/>
      <c r="B142" s="56"/>
      <c r="C142" s="200"/>
    </row>
    <row r="143" spans="1:4" x14ac:dyDescent="0.2">
      <c r="A143" s="56"/>
      <c r="B143" s="56"/>
      <c r="C143" s="200"/>
    </row>
    <row r="144" spans="1:4" x14ac:dyDescent="0.2">
      <c r="A144" s="56"/>
      <c r="B144" s="56"/>
      <c r="C144" s="200"/>
    </row>
    <row r="145" spans="1:3" x14ac:dyDescent="0.2">
      <c r="A145" s="56"/>
      <c r="B145" s="56"/>
      <c r="C145" s="200"/>
    </row>
    <row r="146" spans="1:3" x14ac:dyDescent="0.2">
      <c r="A146" s="56"/>
      <c r="B146" s="56"/>
      <c r="C146" s="200"/>
    </row>
    <row r="147" spans="1:3" x14ac:dyDescent="0.2">
      <c r="A147" s="56"/>
      <c r="B147" s="56"/>
      <c r="C147" s="200"/>
    </row>
    <row r="148" spans="1:3" x14ac:dyDescent="0.2">
      <c r="A148" s="56"/>
      <c r="B148" s="56"/>
      <c r="C148" s="200"/>
    </row>
    <row r="149" spans="1:3" x14ac:dyDescent="0.2">
      <c r="A149" s="56"/>
      <c r="B149" s="56"/>
      <c r="C149" s="200"/>
    </row>
    <row r="150" spans="1:3" x14ac:dyDescent="0.2">
      <c r="A150" s="56"/>
      <c r="B150" s="56"/>
      <c r="C150" s="200"/>
    </row>
    <row r="151" spans="1:3" x14ac:dyDescent="0.2">
      <c r="A151" s="56"/>
      <c r="B151" s="56"/>
      <c r="C151" s="200"/>
    </row>
    <row r="152" spans="1:3" x14ac:dyDescent="0.2">
      <c r="B152" s="56"/>
      <c r="C152" s="200"/>
    </row>
    <row r="153" spans="1:3" x14ac:dyDescent="0.2">
      <c r="B153" s="56"/>
      <c r="C153" s="200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5" fitToHeight="2" orientation="portrait" horizontalDpi="300" verticalDpi="300" r:id="rId1"/>
  <headerFooter alignWithMargins="0"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5:E153"/>
  <sheetViews>
    <sheetView view="pageBreakPreview" topLeftCell="A34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191" bestFit="1" customWidth="1"/>
    <col min="4" max="4" width="9.28515625" style="57" customWidth="1"/>
    <col min="5" max="5" width="15.28515625" style="4" bestFit="1" customWidth="1"/>
    <col min="6" max="16384" width="9.140625" style="4"/>
  </cols>
  <sheetData>
    <row r="5" spans="1:5" ht="15" x14ac:dyDescent="0.25">
      <c r="A5" s="393" t="s">
        <v>13</v>
      </c>
      <c r="B5" s="393"/>
      <c r="C5" s="393"/>
      <c r="D5" s="393"/>
    </row>
    <row r="6" spans="1:5" ht="15" x14ac:dyDescent="0.25">
      <c r="A6" s="393" t="s">
        <v>169</v>
      </c>
      <c r="B6" s="393"/>
      <c r="C6" s="393"/>
      <c r="D6" s="393"/>
    </row>
    <row r="7" spans="1:5" ht="15" x14ac:dyDescent="0.25">
      <c r="A7" s="393" t="s">
        <v>14</v>
      </c>
      <c r="B7" s="393"/>
      <c r="C7" s="393"/>
      <c r="D7" s="393"/>
    </row>
    <row r="8" spans="1:5" x14ac:dyDescent="0.2">
      <c r="A8" s="31"/>
      <c r="B8" s="31"/>
      <c r="C8" s="190"/>
      <c r="D8" s="31"/>
    </row>
    <row r="9" spans="1:5" x14ac:dyDescent="0.2">
      <c r="A9" s="31"/>
      <c r="B9" s="31"/>
      <c r="C9" s="190"/>
      <c r="D9" s="31"/>
    </row>
    <row r="10" spans="1:5" x14ac:dyDescent="0.2">
      <c r="A10" s="31"/>
      <c r="B10" s="31"/>
      <c r="C10" s="190"/>
      <c r="D10" s="31"/>
      <c r="E10" s="111"/>
    </row>
    <row r="11" spans="1:5" ht="19.5" x14ac:dyDescent="0.25">
      <c r="A11" s="392" t="s">
        <v>78</v>
      </c>
      <c r="B11" s="392"/>
      <c r="C11" s="392"/>
      <c r="D11" s="392"/>
      <c r="E11" s="111"/>
    </row>
    <row r="12" spans="1:5" x14ac:dyDescent="0.2">
      <c r="A12" s="31"/>
      <c r="B12" s="31"/>
      <c r="C12" s="190"/>
      <c r="D12" s="32"/>
      <c r="E12" s="111"/>
    </row>
    <row r="13" spans="1:5" x14ac:dyDescent="0.2">
      <c r="A13" s="58" t="s">
        <v>20</v>
      </c>
      <c r="B13" s="33">
        <f>'02-Orç. Geral'!B9:C9</f>
        <v>0</v>
      </c>
      <c r="C13" s="190"/>
      <c r="D13" s="32"/>
    </row>
    <row r="14" spans="1:5" x14ac:dyDescent="0.2">
      <c r="A14" s="58" t="s">
        <v>21</v>
      </c>
      <c r="B14" s="33">
        <f>'02-Orç. Geral'!B10:C10</f>
        <v>0</v>
      </c>
    </row>
    <row r="15" spans="1:5" x14ac:dyDescent="0.2">
      <c r="A15" s="58" t="s">
        <v>62</v>
      </c>
      <c r="B15" s="33" t="s">
        <v>226</v>
      </c>
    </row>
    <row r="16" spans="1:5" x14ac:dyDescent="0.2">
      <c r="A16" s="34"/>
      <c r="B16" s="35" t="s">
        <v>41</v>
      </c>
      <c r="C16" s="192"/>
      <c r="D16" s="37"/>
    </row>
    <row r="17" spans="1:5" x14ac:dyDescent="0.2">
      <c r="A17" s="34"/>
      <c r="B17" s="36" t="s">
        <v>24</v>
      </c>
      <c r="C17" s="193">
        <v>110</v>
      </c>
      <c r="D17" s="34" t="s">
        <v>10</v>
      </c>
    </row>
    <row r="18" spans="1:5" x14ac:dyDescent="0.2">
      <c r="A18" s="34"/>
      <c r="B18" s="36" t="s">
        <v>53</v>
      </c>
      <c r="C18" s="193">
        <v>7</v>
      </c>
      <c r="D18" s="34" t="s">
        <v>10</v>
      </c>
    </row>
    <row r="19" spans="1:5" x14ac:dyDescent="0.2">
      <c r="A19" s="34"/>
      <c r="B19" s="36" t="s">
        <v>72</v>
      </c>
      <c r="C19" s="193">
        <v>7</v>
      </c>
      <c r="D19" s="34" t="s">
        <v>10</v>
      </c>
    </row>
    <row r="20" spans="1:5" x14ac:dyDescent="0.2">
      <c r="A20" s="34"/>
      <c r="B20" s="36" t="s">
        <v>94</v>
      </c>
      <c r="C20" s="193">
        <v>4</v>
      </c>
      <c r="D20" s="34" t="s">
        <v>10</v>
      </c>
    </row>
    <row r="21" spans="1:5" x14ac:dyDescent="0.2">
      <c r="A21" s="34"/>
      <c r="B21" s="36" t="s">
        <v>95</v>
      </c>
      <c r="C21" s="193">
        <v>0</v>
      </c>
      <c r="D21" s="34" t="s">
        <v>36</v>
      </c>
    </row>
    <row r="22" spans="1:5" x14ac:dyDescent="0.2">
      <c r="A22" s="34"/>
      <c r="B22" s="36" t="s">
        <v>96</v>
      </c>
      <c r="C22" s="193">
        <f>C19</f>
        <v>7</v>
      </c>
      <c r="D22" s="34" t="s">
        <v>10</v>
      </c>
    </row>
    <row r="23" spans="1:5" x14ac:dyDescent="0.2">
      <c r="A23" s="34"/>
      <c r="B23" s="36" t="s">
        <v>97</v>
      </c>
      <c r="C23" s="193">
        <v>0</v>
      </c>
      <c r="D23" s="34" t="s">
        <v>36</v>
      </c>
    </row>
    <row r="24" spans="1:5" x14ac:dyDescent="0.2">
      <c r="A24" s="34"/>
      <c r="B24" s="36" t="s">
        <v>73</v>
      </c>
      <c r="C24" s="222">
        <v>1.5</v>
      </c>
      <c r="D24" s="34" t="s">
        <v>10</v>
      </c>
      <c r="E24" s="120"/>
    </row>
    <row r="25" spans="1:5" x14ac:dyDescent="0.2">
      <c r="A25" s="34"/>
      <c r="B25" s="36"/>
      <c r="C25" s="222"/>
      <c r="D25" s="34"/>
      <c r="E25" s="120"/>
    </row>
    <row r="26" spans="1:5" ht="14.25" customHeight="1" x14ac:dyDescent="0.2">
      <c r="A26" s="38"/>
      <c r="B26" s="39"/>
      <c r="C26" s="194"/>
      <c r="D26" s="40"/>
    </row>
    <row r="27" spans="1:5" x14ac:dyDescent="0.2">
      <c r="A27" s="41" t="s">
        <v>25</v>
      </c>
      <c r="B27" s="41" t="s">
        <v>15</v>
      </c>
      <c r="C27" s="195"/>
      <c r="D27" s="42"/>
    </row>
    <row r="28" spans="1:5" x14ac:dyDescent="0.2">
      <c r="A28" s="43" t="s">
        <v>3</v>
      </c>
      <c r="B28" s="44" t="s">
        <v>48</v>
      </c>
      <c r="C28" s="196"/>
      <c r="D28" s="45"/>
    </row>
    <row r="29" spans="1:5" x14ac:dyDescent="0.2">
      <c r="A29" s="43"/>
      <c r="B29" s="46" t="s">
        <v>60</v>
      </c>
      <c r="C29" s="196">
        <v>0</v>
      </c>
      <c r="D29" s="45" t="s">
        <v>6</v>
      </c>
    </row>
    <row r="30" spans="1:5" x14ac:dyDescent="0.2">
      <c r="A30" s="43"/>
      <c r="B30" s="47" t="s">
        <v>23</v>
      </c>
      <c r="C30" s="197">
        <f>ROUND((C29),2)</f>
        <v>0</v>
      </c>
      <c r="D30" s="48" t="s">
        <v>6</v>
      </c>
      <c r="E30" s="111"/>
    </row>
    <row r="31" spans="1:5" x14ac:dyDescent="0.2">
      <c r="A31" s="43" t="s">
        <v>4</v>
      </c>
      <c r="B31" s="44" t="s">
        <v>47</v>
      </c>
      <c r="C31" s="196"/>
      <c r="D31" s="45"/>
    </row>
    <row r="32" spans="1:5" x14ac:dyDescent="0.2">
      <c r="A32" s="43"/>
      <c r="B32" s="46" t="s">
        <v>122</v>
      </c>
      <c r="C32" s="196">
        <v>0</v>
      </c>
      <c r="D32" s="45" t="s">
        <v>6</v>
      </c>
    </row>
    <row r="33" spans="1:4" x14ac:dyDescent="0.2">
      <c r="A33" s="43"/>
      <c r="B33" s="47" t="s">
        <v>23</v>
      </c>
      <c r="C33" s="197">
        <f>ROUND((C32),2)</f>
        <v>0</v>
      </c>
      <c r="D33" s="48" t="s">
        <v>6</v>
      </c>
    </row>
    <row r="34" spans="1:4" x14ac:dyDescent="0.2">
      <c r="A34" s="41" t="s">
        <v>42</v>
      </c>
      <c r="B34" s="41" t="s">
        <v>38</v>
      </c>
      <c r="C34" s="198"/>
      <c r="D34" s="49"/>
    </row>
    <row r="35" spans="1:4" x14ac:dyDescent="0.2">
      <c r="A35" s="43" t="s">
        <v>5</v>
      </c>
      <c r="B35" s="44" t="s">
        <v>46</v>
      </c>
      <c r="C35" s="196"/>
      <c r="D35" s="45"/>
    </row>
    <row r="36" spans="1:4" x14ac:dyDescent="0.2">
      <c r="A36" s="87"/>
      <c r="B36" s="46" t="s">
        <v>68</v>
      </c>
      <c r="C36" s="196">
        <f>C17*C18</f>
        <v>770</v>
      </c>
      <c r="D36" s="45" t="s">
        <v>6</v>
      </c>
    </row>
    <row r="37" spans="1:4" x14ac:dyDescent="0.2">
      <c r="A37" s="87"/>
      <c r="B37" s="46" t="s">
        <v>82</v>
      </c>
      <c r="C37" s="196">
        <f>C19*C20*C21</f>
        <v>0</v>
      </c>
      <c r="D37" s="45" t="s">
        <v>6</v>
      </c>
    </row>
    <row r="38" spans="1:4" x14ac:dyDescent="0.2">
      <c r="A38" s="43"/>
      <c r="B38" s="47" t="s">
        <v>23</v>
      </c>
      <c r="C38" s="197">
        <f>ROUND((C36+C37),2)</f>
        <v>770</v>
      </c>
      <c r="D38" s="48" t="s">
        <v>6</v>
      </c>
    </row>
    <row r="39" spans="1:4" x14ac:dyDescent="0.2">
      <c r="A39" s="43"/>
      <c r="B39" s="47"/>
      <c r="C39" s="197"/>
      <c r="D39" s="48"/>
    </row>
    <row r="40" spans="1:4" x14ac:dyDescent="0.2">
      <c r="A40" s="43" t="s">
        <v>173</v>
      </c>
      <c r="B40" s="44" t="s">
        <v>172</v>
      </c>
      <c r="C40" s="196"/>
      <c r="D40" s="45"/>
    </row>
    <row r="41" spans="1:4" x14ac:dyDescent="0.2">
      <c r="A41" s="87"/>
      <c r="B41" s="46"/>
      <c r="C41" s="196">
        <f>C38</f>
        <v>770</v>
      </c>
      <c r="D41" s="45" t="s">
        <v>6</v>
      </c>
    </row>
    <row r="42" spans="1:4" x14ac:dyDescent="0.2">
      <c r="A42" s="43"/>
      <c r="B42" s="47" t="s">
        <v>23</v>
      </c>
      <c r="C42" s="197">
        <f>C41</f>
        <v>770</v>
      </c>
      <c r="D42" s="48" t="s">
        <v>6</v>
      </c>
    </row>
    <row r="43" spans="1:4" x14ac:dyDescent="0.2">
      <c r="A43" s="43"/>
      <c r="B43" s="47"/>
      <c r="C43" s="197"/>
      <c r="D43" s="48"/>
    </row>
    <row r="44" spans="1:4" ht="42.75" x14ac:dyDescent="0.2">
      <c r="A44" s="43" t="s">
        <v>199</v>
      </c>
      <c r="B44" s="244" t="str">
        <f>'02-Orç. Geral'!C25</f>
        <v xml:space="preserve">ESCAVACAO E CARGA MATERIAL 1A CATEGORIA, UTILIZANDO TRATOR DE ESTEIRAS DE 110 A 160HP COM LAMINA, PESO OPERACIONAL * 13T E PA CARREGADEIRA
COM 170 HP.  </v>
      </c>
      <c r="C44" s="240"/>
      <c r="D44" s="241"/>
    </row>
    <row r="45" spans="1:4" x14ac:dyDescent="0.2">
      <c r="A45" s="43"/>
      <c r="B45" s="46" t="s">
        <v>202</v>
      </c>
      <c r="C45" s="242">
        <f>C$17*C$18*0.2</f>
        <v>154</v>
      </c>
      <c r="D45" s="243" t="s">
        <v>11</v>
      </c>
    </row>
    <row r="46" spans="1:4" x14ac:dyDescent="0.2">
      <c r="A46" s="43"/>
      <c r="B46" s="46" t="s">
        <v>203</v>
      </c>
      <c r="C46" s="242">
        <f>C$19*C$20*C$21*0.2</f>
        <v>0</v>
      </c>
      <c r="D46" s="243" t="str">
        <f>D45</f>
        <v>m³</v>
      </c>
    </row>
    <row r="47" spans="1:4" x14ac:dyDescent="0.2">
      <c r="A47" s="43"/>
      <c r="B47" s="47" t="s">
        <v>23</v>
      </c>
      <c r="C47" s="240">
        <f>ROUND((C45+C46),2)</f>
        <v>154</v>
      </c>
      <c r="D47" s="241" t="str">
        <f>D46</f>
        <v>m³</v>
      </c>
    </row>
    <row r="48" spans="1:4" ht="28.5" x14ac:dyDescent="0.2">
      <c r="A48" s="43" t="s">
        <v>194</v>
      </c>
      <c r="B48" s="53" t="str">
        <f>'02-Orç. Geral'!C26</f>
        <v>TRANSPORTE LOCAL COM CAMINHAO BASCULANTE 6 M3, RODOVIA EM LEITO NATURAL - BOTA-FORA DMT = 5,0KM</v>
      </c>
      <c r="C48" s="240"/>
      <c r="D48" s="241"/>
    </row>
    <row r="49" spans="1:4" x14ac:dyDescent="0.2">
      <c r="A49" s="43"/>
      <c r="B49" s="46" t="s">
        <v>238</v>
      </c>
      <c r="C49" s="242">
        <f>C$17*C$18*0.2*10.6</f>
        <v>1632.3999999999999</v>
      </c>
      <c r="D49" s="243" t="s">
        <v>11</v>
      </c>
    </row>
    <row r="50" spans="1:4" x14ac:dyDescent="0.2">
      <c r="A50" s="43"/>
      <c r="B50" s="46" t="s">
        <v>239</v>
      </c>
      <c r="C50" s="242">
        <f>C$19*C$20*C$21*0.2*10.6</f>
        <v>0</v>
      </c>
      <c r="D50" s="243" t="str">
        <f>D49</f>
        <v>m³</v>
      </c>
    </row>
    <row r="51" spans="1:4" x14ac:dyDescent="0.2">
      <c r="A51" s="43"/>
      <c r="B51" s="47" t="s">
        <v>23</v>
      </c>
      <c r="C51" s="240">
        <f>ROUND((C49+C50),2)</f>
        <v>1632.4</v>
      </c>
      <c r="D51" s="241" t="s">
        <v>204</v>
      </c>
    </row>
    <row r="52" spans="1:4" ht="28.5" x14ac:dyDescent="0.2">
      <c r="A52" s="43" t="s">
        <v>196</v>
      </c>
      <c r="B52" s="245" t="s">
        <v>240</v>
      </c>
      <c r="C52" s="240"/>
      <c r="D52" s="241"/>
    </row>
    <row r="53" spans="1:4" x14ac:dyDescent="0.2">
      <c r="A53" s="43"/>
      <c r="B53" s="46" t="s">
        <v>238</v>
      </c>
      <c r="C53" s="242">
        <f>C$17*C$18*0.2*10.6</f>
        <v>1632.3999999999999</v>
      </c>
      <c r="D53" s="243" t="s">
        <v>11</v>
      </c>
    </row>
    <row r="54" spans="1:4" x14ac:dyDescent="0.2">
      <c r="A54" s="43"/>
      <c r="B54" s="46" t="s">
        <v>239</v>
      </c>
      <c r="C54" s="242">
        <f>C$19*C$20*C$21*0.2*10.6</f>
        <v>0</v>
      </c>
      <c r="D54" s="243" t="str">
        <f>D53</f>
        <v>m³</v>
      </c>
    </row>
    <row r="55" spans="1:4" x14ac:dyDescent="0.2">
      <c r="A55" s="43"/>
      <c r="B55" s="47" t="s">
        <v>23</v>
      </c>
      <c r="C55" s="240">
        <f>ROUND((C53+C54),2)</f>
        <v>1632.4</v>
      </c>
      <c r="D55" s="241" t="s">
        <v>204</v>
      </c>
    </row>
    <row r="56" spans="1:4" ht="28.5" x14ac:dyDescent="0.2">
      <c r="A56" s="43" t="s">
        <v>197</v>
      </c>
      <c r="B56" s="244" t="str">
        <f>'02-Orç. Geral'!C28</f>
        <v>BASE DE SOLO ESTABILIZADO SEM MISTURA, COMPACTACAO 100% PROCTOR NORMAL , EXCLUSIVE ESCAVACAO, CARGA E TRANSPORTE DO SOLO</v>
      </c>
      <c r="C56" s="240"/>
      <c r="D56" s="241"/>
    </row>
    <row r="57" spans="1:4" x14ac:dyDescent="0.2">
      <c r="A57" s="43"/>
      <c r="B57" s="46" t="s">
        <v>202</v>
      </c>
      <c r="C57" s="242">
        <f>C$17*C$18*0.2</f>
        <v>154</v>
      </c>
      <c r="D57" s="243" t="s">
        <v>11</v>
      </c>
    </row>
    <row r="58" spans="1:4" x14ac:dyDescent="0.2">
      <c r="A58" s="43"/>
      <c r="B58" s="46" t="s">
        <v>203</v>
      </c>
      <c r="C58" s="242">
        <f>C$19*C$20*C$21*0.2</f>
        <v>0</v>
      </c>
      <c r="D58" s="243" t="str">
        <f>D57</f>
        <v>m³</v>
      </c>
    </row>
    <row r="59" spans="1:4" x14ac:dyDescent="0.2">
      <c r="A59" s="43"/>
      <c r="B59" s="47" t="s">
        <v>23</v>
      </c>
      <c r="C59" s="240">
        <f>ROUND((C57+C58),2)</f>
        <v>154</v>
      </c>
      <c r="D59" s="241" t="str">
        <f>D58</f>
        <v>m³</v>
      </c>
    </row>
    <row r="60" spans="1:4" x14ac:dyDescent="0.2">
      <c r="A60" s="43"/>
      <c r="B60" s="47"/>
      <c r="C60" s="197"/>
      <c r="D60" s="48"/>
    </row>
    <row r="61" spans="1:4" x14ac:dyDescent="0.2">
      <c r="A61" s="41">
        <v>3</v>
      </c>
      <c r="B61" s="50" t="s">
        <v>49</v>
      </c>
      <c r="C61" s="198"/>
      <c r="D61" s="49"/>
    </row>
    <row r="62" spans="1:4" x14ac:dyDescent="0.2">
      <c r="A62" s="43" t="s">
        <v>8</v>
      </c>
      <c r="B62" s="44" t="s">
        <v>69</v>
      </c>
      <c r="C62" s="196"/>
      <c r="D62" s="45"/>
    </row>
    <row r="63" spans="1:4" x14ac:dyDescent="0.2">
      <c r="A63" s="43"/>
      <c r="B63" s="46" t="s">
        <v>85</v>
      </c>
      <c r="C63" s="196">
        <f>2*C17-(C22*C23)</f>
        <v>220</v>
      </c>
      <c r="D63" s="45" t="s">
        <v>10</v>
      </c>
    </row>
    <row r="64" spans="1:4" x14ac:dyDescent="0.2">
      <c r="A64" s="43"/>
      <c r="B64" s="46" t="s">
        <v>84</v>
      </c>
      <c r="C64" s="196">
        <f>C20*C21*2</f>
        <v>0</v>
      </c>
      <c r="D64" s="45" t="s">
        <v>10</v>
      </c>
    </row>
    <row r="65" spans="1:4" x14ac:dyDescent="0.2">
      <c r="A65" s="43"/>
      <c r="B65" s="47" t="s">
        <v>23</v>
      </c>
      <c r="C65" s="197">
        <f>ROUND((C63+C64),2)</f>
        <v>220</v>
      </c>
      <c r="D65" s="48" t="s">
        <v>10</v>
      </c>
    </row>
    <row r="66" spans="1:4" x14ac:dyDescent="0.2">
      <c r="A66" s="43" t="s">
        <v>33</v>
      </c>
      <c r="B66" s="110" t="s">
        <v>137</v>
      </c>
      <c r="C66" s="197"/>
      <c r="D66" s="48"/>
    </row>
    <row r="67" spans="1:4" x14ac:dyDescent="0.2">
      <c r="A67" s="43"/>
      <c r="B67" s="51" t="s">
        <v>109</v>
      </c>
      <c r="C67" s="196">
        <f>C65</f>
        <v>220</v>
      </c>
      <c r="D67" s="45" t="s">
        <v>10</v>
      </c>
    </row>
    <row r="68" spans="1:4" x14ac:dyDescent="0.2">
      <c r="A68" s="43"/>
      <c r="B68" s="47"/>
      <c r="C68" s="197">
        <f>ROUND((C67),2)</f>
        <v>220</v>
      </c>
      <c r="D68" s="48" t="s">
        <v>10</v>
      </c>
    </row>
    <row r="69" spans="1:4" x14ac:dyDescent="0.2">
      <c r="A69" s="43"/>
      <c r="B69" s="47"/>
      <c r="C69" s="197"/>
      <c r="D69" s="48"/>
    </row>
    <row r="70" spans="1:4" x14ac:dyDescent="0.2">
      <c r="A70" s="43" t="s">
        <v>134</v>
      </c>
      <c r="B70" s="110" t="s">
        <v>135</v>
      </c>
      <c r="C70" s="197"/>
      <c r="D70" s="48"/>
    </row>
    <row r="71" spans="1:4" x14ac:dyDescent="0.2">
      <c r="A71" s="43"/>
      <c r="B71" s="46" t="s">
        <v>168</v>
      </c>
      <c r="C71" s="197">
        <f>C23*C22*0.181*2</f>
        <v>0</v>
      </c>
      <c r="D71" s="48" t="s">
        <v>11</v>
      </c>
    </row>
    <row r="72" spans="1:4" x14ac:dyDescent="0.2">
      <c r="A72" s="43"/>
      <c r="B72" s="47" t="s">
        <v>23</v>
      </c>
      <c r="C72" s="197">
        <f>ROUND((C70+C71),2)</f>
        <v>0</v>
      </c>
      <c r="D72" s="48" t="s">
        <v>11</v>
      </c>
    </row>
    <row r="73" spans="1:4" x14ac:dyDescent="0.2">
      <c r="A73" s="43"/>
      <c r="B73" s="47"/>
      <c r="C73" s="197"/>
      <c r="D73" s="48"/>
    </row>
    <row r="74" spans="1:4" x14ac:dyDescent="0.2">
      <c r="A74" s="43"/>
      <c r="B74" s="47"/>
      <c r="C74" s="197"/>
      <c r="D74" s="48"/>
    </row>
    <row r="75" spans="1:4" x14ac:dyDescent="0.2">
      <c r="A75" s="41">
        <v>4</v>
      </c>
      <c r="B75" s="50" t="s">
        <v>43</v>
      </c>
      <c r="C75" s="195"/>
      <c r="D75" s="42"/>
    </row>
    <row r="76" spans="1:4" x14ac:dyDescent="0.2">
      <c r="A76" s="43" t="s">
        <v>9</v>
      </c>
      <c r="B76" s="91" t="s">
        <v>98</v>
      </c>
      <c r="C76" s="196"/>
      <c r="D76" s="45"/>
    </row>
    <row r="77" spans="1:4" x14ac:dyDescent="0.2">
      <c r="A77" s="43"/>
      <c r="B77" s="46" t="s">
        <v>70</v>
      </c>
      <c r="C77" s="196">
        <f>C17*C18</f>
        <v>770</v>
      </c>
      <c r="D77" s="45" t="s">
        <v>6</v>
      </c>
    </row>
    <row r="78" spans="1:4" x14ac:dyDescent="0.2">
      <c r="A78" s="43"/>
      <c r="B78" s="46" t="s">
        <v>83</v>
      </c>
      <c r="C78" s="196">
        <f>C20*C22*C21</f>
        <v>0</v>
      </c>
      <c r="D78" s="45" t="s">
        <v>6</v>
      </c>
    </row>
    <row r="79" spans="1:4" x14ac:dyDescent="0.2">
      <c r="A79" s="43"/>
      <c r="B79" s="47" t="s">
        <v>23</v>
      </c>
      <c r="C79" s="197">
        <f>ROUND((C77+C78),2)</f>
        <v>770</v>
      </c>
      <c r="D79" s="48" t="s">
        <v>6</v>
      </c>
    </row>
    <row r="80" spans="1:4" x14ac:dyDescent="0.2">
      <c r="A80" s="43" t="s">
        <v>99</v>
      </c>
      <c r="B80" s="44" t="s">
        <v>108</v>
      </c>
      <c r="C80" s="197"/>
      <c r="D80" s="48"/>
    </row>
    <row r="81" spans="1:4" x14ac:dyDescent="0.2">
      <c r="A81" s="43"/>
      <c r="B81" s="51" t="s">
        <v>58</v>
      </c>
      <c r="C81" s="196">
        <f>C79</f>
        <v>770</v>
      </c>
      <c r="D81" s="45" t="s">
        <v>10</v>
      </c>
    </row>
    <row r="82" spans="1:4" x14ac:dyDescent="0.2">
      <c r="A82" s="43"/>
      <c r="B82" s="47" t="s">
        <v>23</v>
      </c>
      <c r="C82" s="197">
        <f>C81</f>
        <v>770</v>
      </c>
      <c r="D82" s="48" t="s">
        <v>11</v>
      </c>
    </row>
    <row r="83" spans="1:4" x14ac:dyDescent="0.2">
      <c r="A83" s="43" t="s">
        <v>102</v>
      </c>
      <c r="B83" s="44" t="s">
        <v>100</v>
      </c>
      <c r="C83" s="197"/>
      <c r="D83" s="48"/>
    </row>
    <row r="84" spans="1:4" x14ac:dyDescent="0.2">
      <c r="A84" s="43"/>
      <c r="B84" s="46" t="s">
        <v>183</v>
      </c>
      <c r="C84" s="196">
        <f>C17*C18*0.035*2.3</f>
        <v>61.984999999999999</v>
      </c>
      <c r="D84" s="45" t="s">
        <v>101</v>
      </c>
    </row>
    <row r="85" spans="1:4" x14ac:dyDescent="0.2">
      <c r="A85" s="43"/>
      <c r="B85" s="46" t="s">
        <v>184</v>
      </c>
      <c r="C85" s="196">
        <f>C19*C20*C21*0.035*2.3</f>
        <v>0</v>
      </c>
      <c r="D85" s="45" t="s">
        <v>101</v>
      </c>
    </row>
    <row r="86" spans="1:4" x14ac:dyDescent="0.2">
      <c r="A86" s="43"/>
      <c r="B86" s="47" t="s">
        <v>23</v>
      </c>
      <c r="C86" s="197">
        <f>ROUND((C84+C85),2)</f>
        <v>61.99</v>
      </c>
      <c r="D86" s="48" t="s">
        <v>101</v>
      </c>
    </row>
    <row r="87" spans="1:4" x14ac:dyDescent="0.2">
      <c r="A87" s="43" t="s">
        <v>127</v>
      </c>
      <c r="B87" s="44" t="s">
        <v>175</v>
      </c>
      <c r="C87" s="197"/>
      <c r="D87" s="48"/>
    </row>
    <row r="88" spans="1:4" x14ac:dyDescent="0.2">
      <c r="A88" s="43"/>
      <c r="B88" s="44" t="s">
        <v>174</v>
      </c>
      <c r="C88" s="197"/>
      <c r="D88" s="223"/>
    </row>
    <row r="89" spans="1:4" x14ac:dyDescent="0.2">
      <c r="A89" s="43"/>
      <c r="B89" s="46" t="s">
        <v>208</v>
      </c>
      <c r="C89" s="196">
        <f>ROUND(C86,2)*44</f>
        <v>2727.56</v>
      </c>
      <c r="D89" s="48" t="s">
        <v>130</v>
      </c>
    </row>
    <row r="90" spans="1:4" x14ac:dyDescent="0.2">
      <c r="A90" s="43"/>
      <c r="B90" s="47" t="str">
        <f>B86</f>
        <v>total</v>
      </c>
      <c r="C90" s="197">
        <f>SUM(C89)</f>
        <v>2727.56</v>
      </c>
      <c r="D90" s="48" t="s">
        <v>130</v>
      </c>
    </row>
    <row r="91" spans="1:4" x14ac:dyDescent="0.2">
      <c r="A91" s="41">
        <v>5</v>
      </c>
      <c r="B91" s="50" t="s">
        <v>44</v>
      </c>
      <c r="C91" s="195"/>
      <c r="D91" s="42"/>
    </row>
    <row r="92" spans="1:4" s="133" customFormat="1" x14ac:dyDescent="0.2">
      <c r="A92" s="130" t="s">
        <v>39</v>
      </c>
      <c r="B92" s="131" t="s">
        <v>86</v>
      </c>
      <c r="C92" s="199"/>
      <c r="D92" s="132"/>
    </row>
    <row r="93" spans="1:4" x14ac:dyDescent="0.2">
      <c r="A93" s="43" t="s">
        <v>87</v>
      </c>
      <c r="B93" s="44" t="s">
        <v>51</v>
      </c>
      <c r="C93" s="197"/>
      <c r="D93" s="48"/>
    </row>
    <row r="94" spans="1:4" x14ac:dyDescent="0.2">
      <c r="A94" s="43"/>
      <c r="B94" s="46" t="s">
        <v>132</v>
      </c>
      <c r="C94" s="196">
        <f>C65*C24*0.1</f>
        <v>33</v>
      </c>
      <c r="D94" s="45" t="s">
        <v>11</v>
      </c>
    </row>
    <row r="95" spans="1:4" x14ac:dyDescent="0.2">
      <c r="A95" s="43"/>
      <c r="B95" s="47" t="s">
        <v>23</v>
      </c>
      <c r="C95" s="197">
        <f>SUM(C94)</f>
        <v>33</v>
      </c>
      <c r="D95" s="48" t="s">
        <v>11</v>
      </c>
    </row>
    <row r="96" spans="1:4" x14ac:dyDescent="0.2">
      <c r="A96" s="43" t="s">
        <v>88</v>
      </c>
      <c r="B96" s="44" t="s">
        <v>74</v>
      </c>
      <c r="C96" s="197"/>
      <c r="D96" s="48"/>
    </row>
    <row r="97" spans="1:4" x14ac:dyDescent="0.2">
      <c r="A97" s="43"/>
      <c r="B97" s="46" t="s">
        <v>75</v>
      </c>
      <c r="C97" s="196">
        <f>C65*C24</f>
        <v>330</v>
      </c>
      <c r="D97" s="45" t="s">
        <v>6</v>
      </c>
    </row>
    <row r="98" spans="1:4" x14ac:dyDescent="0.2">
      <c r="A98" s="43"/>
      <c r="B98" s="47" t="s">
        <v>23</v>
      </c>
      <c r="C98" s="197">
        <f>SUM(C97:C97)</f>
        <v>330</v>
      </c>
      <c r="D98" s="48" t="s">
        <v>6</v>
      </c>
    </row>
    <row r="99" spans="1:4" s="134" customFormat="1" x14ac:dyDescent="0.2">
      <c r="A99" s="87" t="s">
        <v>61</v>
      </c>
      <c r="B99" s="75" t="s">
        <v>59</v>
      </c>
      <c r="C99" s="197"/>
      <c r="D99" s="48"/>
    </row>
    <row r="100" spans="1:4" x14ac:dyDescent="0.2">
      <c r="A100" s="43" t="s">
        <v>89</v>
      </c>
      <c r="B100" s="44" t="s">
        <v>80</v>
      </c>
      <c r="C100" s="197"/>
      <c r="D100" s="48"/>
    </row>
    <row r="101" spans="1:4" x14ac:dyDescent="0.2">
      <c r="A101" s="43"/>
      <c r="B101" s="46" t="s">
        <v>81</v>
      </c>
      <c r="C101" s="196">
        <f>C65*0.1*0.15</f>
        <v>3.3</v>
      </c>
      <c r="D101" s="45" t="s">
        <v>6</v>
      </c>
    </row>
    <row r="102" spans="1:4" x14ac:dyDescent="0.2">
      <c r="A102" s="43"/>
      <c r="B102" s="86" t="s">
        <v>23</v>
      </c>
      <c r="C102" s="197">
        <f>SUM(C100:C101)</f>
        <v>3.3</v>
      </c>
      <c r="D102" s="48" t="s">
        <v>6</v>
      </c>
    </row>
    <row r="103" spans="1:4" x14ac:dyDescent="0.2">
      <c r="A103" s="43" t="s">
        <v>90</v>
      </c>
      <c r="B103" s="77" t="s">
        <v>56</v>
      </c>
      <c r="C103" s="197"/>
      <c r="D103" s="48"/>
    </row>
    <row r="104" spans="1:4" x14ac:dyDescent="0.2">
      <c r="A104" s="43"/>
      <c r="B104" s="76" t="s">
        <v>170</v>
      </c>
      <c r="C104" s="196">
        <f>C65*0.2*2</f>
        <v>88</v>
      </c>
      <c r="D104" s="45" t="s">
        <v>6</v>
      </c>
    </row>
    <row r="105" spans="1:4" x14ac:dyDescent="0.2">
      <c r="A105" s="43"/>
      <c r="B105" s="86" t="s">
        <v>23</v>
      </c>
      <c r="C105" s="197">
        <f>SUM(C104:C104)</f>
        <v>88</v>
      </c>
      <c r="D105" s="48" t="s">
        <v>6</v>
      </c>
    </row>
    <row r="106" spans="1:4" x14ac:dyDescent="0.2">
      <c r="A106" s="43" t="s">
        <v>91</v>
      </c>
      <c r="B106" s="77" t="s">
        <v>57</v>
      </c>
      <c r="C106" s="197"/>
      <c r="D106" s="48"/>
    </row>
    <row r="107" spans="1:4" x14ac:dyDescent="0.2">
      <c r="A107" s="43"/>
      <c r="B107" s="46" t="s">
        <v>76</v>
      </c>
      <c r="C107" s="196">
        <f>C65*0.1*0.3</f>
        <v>6.6</v>
      </c>
      <c r="D107" s="45" t="s">
        <v>11</v>
      </c>
    </row>
    <row r="108" spans="1:4" x14ac:dyDescent="0.2">
      <c r="A108" s="43"/>
      <c r="B108" s="86" t="s">
        <v>23</v>
      </c>
      <c r="C108" s="197">
        <f>SUM(C107:C107)</f>
        <v>6.6</v>
      </c>
      <c r="D108" s="48" t="s">
        <v>11</v>
      </c>
    </row>
    <row r="109" spans="1:4" x14ac:dyDescent="0.2">
      <c r="A109" s="41">
        <v>6</v>
      </c>
      <c r="B109" s="50" t="s">
        <v>110</v>
      </c>
      <c r="C109" s="195"/>
      <c r="D109" s="42"/>
    </row>
    <row r="110" spans="1:4" s="133" customFormat="1" x14ac:dyDescent="0.2">
      <c r="A110" s="130" t="s">
        <v>40</v>
      </c>
      <c r="B110" s="131" t="s">
        <v>45</v>
      </c>
      <c r="C110" s="199"/>
      <c r="D110" s="132"/>
    </row>
    <row r="111" spans="1:4" x14ac:dyDescent="0.2">
      <c r="A111" s="43" t="s">
        <v>111</v>
      </c>
      <c r="B111" s="53" t="s">
        <v>77</v>
      </c>
      <c r="C111" s="196"/>
      <c r="D111" s="45"/>
    </row>
    <row r="112" spans="1:4" x14ac:dyDescent="0.2">
      <c r="A112" s="43"/>
      <c r="B112" s="54"/>
      <c r="C112" s="196">
        <v>0</v>
      </c>
      <c r="D112" s="45" t="s">
        <v>36</v>
      </c>
    </row>
    <row r="113" spans="1:4" x14ac:dyDescent="0.2">
      <c r="A113" s="43"/>
      <c r="B113" s="55" t="s">
        <v>23</v>
      </c>
      <c r="C113" s="197">
        <f>SUM(C112:C112)</f>
        <v>0</v>
      </c>
      <c r="D113" s="48" t="s">
        <v>36</v>
      </c>
    </row>
    <row r="114" spans="1:4" x14ac:dyDescent="0.2">
      <c r="A114" s="43" t="s">
        <v>113</v>
      </c>
      <c r="B114" s="53" t="s">
        <v>71</v>
      </c>
      <c r="C114" s="196"/>
      <c r="D114" s="45"/>
    </row>
    <row r="115" spans="1:4" x14ac:dyDescent="0.2">
      <c r="A115" s="43"/>
      <c r="B115" s="54"/>
      <c r="C115" s="196">
        <f>2*2</f>
        <v>4</v>
      </c>
      <c r="D115" s="45" t="s">
        <v>36</v>
      </c>
    </row>
    <row r="116" spans="1:4" x14ac:dyDescent="0.2">
      <c r="A116" s="43"/>
      <c r="B116" s="55" t="s">
        <v>23</v>
      </c>
      <c r="C116" s="197">
        <f>SUM(C115:C115)</f>
        <v>4</v>
      </c>
      <c r="D116" s="48" t="s">
        <v>36</v>
      </c>
    </row>
    <row r="117" spans="1:4" x14ac:dyDescent="0.2">
      <c r="A117" s="43"/>
      <c r="B117" s="55"/>
      <c r="C117" s="197"/>
      <c r="D117" s="48"/>
    </row>
    <row r="118" spans="1:4" x14ac:dyDescent="0.2">
      <c r="A118" s="43" t="s">
        <v>133</v>
      </c>
      <c r="B118" s="53" t="s">
        <v>161</v>
      </c>
      <c r="C118" s="197"/>
      <c r="D118" s="48"/>
    </row>
    <row r="119" spans="1:4" x14ac:dyDescent="0.2">
      <c r="A119" s="43"/>
      <c r="B119" s="54" t="s">
        <v>138</v>
      </c>
      <c r="C119" s="196">
        <f>C112+(C115/2)</f>
        <v>2</v>
      </c>
      <c r="D119" s="48" t="s">
        <v>36</v>
      </c>
    </row>
    <row r="120" spans="1:4" x14ac:dyDescent="0.2">
      <c r="A120" s="43"/>
      <c r="B120" s="55" t="s">
        <v>23</v>
      </c>
      <c r="C120" s="197">
        <f>SUM(C119:C119)</f>
        <v>2</v>
      </c>
      <c r="D120" s="48" t="s">
        <v>36</v>
      </c>
    </row>
    <row r="121" spans="1:4" x14ac:dyDescent="0.2">
      <c r="A121" s="43"/>
      <c r="B121" s="55"/>
      <c r="C121" s="197"/>
      <c r="D121" s="48"/>
    </row>
    <row r="122" spans="1:4" s="133" customFormat="1" x14ac:dyDescent="0.2">
      <c r="A122" s="130" t="s">
        <v>50</v>
      </c>
      <c r="B122" s="131" t="s">
        <v>103</v>
      </c>
      <c r="C122" s="199"/>
      <c r="D122" s="132"/>
    </row>
    <row r="123" spans="1:4" x14ac:dyDescent="0.2">
      <c r="A123" s="43" t="s">
        <v>112</v>
      </c>
      <c r="B123" s="53" t="s">
        <v>104</v>
      </c>
      <c r="C123" s="196"/>
      <c r="D123" s="45"/>
    </row>
    <row r="124" spans="1:4" x14ac:dyDescent="0.2">
      <c r="A124" s="43"/>
      <c r="B124" s="54" t="s">
        <v>105</v>
      </c>
      <c r="C124" s="196">
        <f>C65*0.1*2</f>
        <v>44</v>
      </c>
      <c r="D124" s="45" t="s">
        <v>6</v>
      </c>
    </row>
    <row r="125" spans="1:4" ht="14.25" customHeight="1" x14ac:dyDescent="0.2">
      <c r="A125" s="43"/>
      <c r="B125" s="54" t="s">
        <v>106</v>
      </c>
      <c r="C125" s="196">
        <f>C65*0.1*0.5</f>
        <v>11</v>
      </c>
      <c r="D125" s="45" t="s">
        <v>6</v>
      </c>
    </row>
    <row r="126" spans="1:4" x14ac:dyDescent="0.2">
      <c r="A126" s="43"/>
      <c r="B126" s="54" t="s">
        <v>107</v>
      </c>
      <c r="C126" s="196">
        <f>2*C113</f>
        <v>0</v>
      </c>
      <c r="D126" s="45" t="s">
        <v>6</v>
      </c>
    </row>
    <row r="127" spans="1:4" x14ac:dyDescent="0.2">
      <c r="A127" s="43"/>
      <c r="B127" s="55" t="s">
        <v>23</v>
      </c>
      <c r="C127" s="197">
        <f>SUM(C124:C126)</f>
        <v>55</v>
      </c>
      <c r="D127" s="45" t="s">
        <v>6</v>
      </c>
    </row>
    <row r="128" spans="1:4" x14ac:dyDescent="0.2">
      <c r="A128" s="43"/>
      <c r="B128" s="55"/>
      <c r="C128" s="197"/>
      <c r="D128" s="48"/>
    </row>
    <row r="129" spans="1:4" x14ac:dyDescent="0.2">
      <c r="A129" s="41">
        <v>7</v>
      </c>
      <c r="B129" s="50" t="s">
        <v>19</v>
      </c>
      <c r="C129" s="195"/>
      <c r="D129" s="42"/>
    </row>
    <row r="130" spans="1:4" x14ac:dyDescent="0.2">
      <c r="A130" s="43" t="s">
        <v>52</v>
      </c>
      <c r="B130" s="44" t="s">
        <v>22</v>
      </c>
      <c r="C130" s="196"/>
      <c r="D130" s="45"/>
    </row>
    <row r="131" spans="1:4" x14ac:dyDescent="0.2">
      <c r="A131" s="43"/>
      <c r="B131" s="46" t="s">
        <v>215</v>
      </c>
      <c r="C131" s="196">
        <f>C79+C98</f>
        <v>1100</v>
      </c>
      <c r="D131" s="45" t="s">
        <v>6</v>
      </c>
    </row>
    <row r="132" spans="1:4" x14ac:dyDescent="0.2">
      <c r="A132" s="52"/>
      <c r="B132" s="55" t="s">
        <v>23</v>
      </c>
      <c r="C132" s="197">
        <f>SUM(C131:C131)</f>
        <v>1100</v>
      </c>
      <c r="D132" s="48" t="s">
        <v>6</v>
      </c>
    </row>
    <row r="139" spans="1:4" x14ac:dyDescent="0.2">
      <c r="A139" s="56"/>
    </row>
    <row r="140" spans="1:4" x14ac:dyDescent="0.2">
      <c r="A140" s="56"/>
    </row>
    <row r="141" spans="1:4" x14ac:dyDescent="0.2">
      <c r="A141" s="56"/>
      <c r="B141" s="56"/>
      <c r="C141" s="200"/>
    </row>
    <row r="142" spans="1:4" x14ac:dyDescent="0.2">
      <c r="A142" s="56"/>
      <c r="B142" s="56"/>
      <c r="C142" s="200"/>
    </row>
    <row r="143" spans="1:4" x14ac:dyDescent="0.2">
      <c r="A143" s="56"/>
      <c r="B143" s="56"/>
      <c r="C143" s="200"/>
    </row>
    <row r="144" spans="1:4" x14ac:dyDescent="0.2">
      <c r="A144" s="56"/>
      <c r="B144" s="56"/>
      <c r="C144" s="200"/>
    </row>
    <row r="145" spans="1:3" x14ac:dyDescent="0.2">
      <c r="A145" s="56"/>
      <c r="B145" s="56"/>
      <c r="C145" s="200"/>
    </row>
    <row r="146" spans="1:3" x14ac:dyDescent="0.2">
      <c r="A146" s="56"/>
      <c r="B146" s="56"/>
      <c r="C146" s="200"/>
    </row>
    <row r="147" spans="1:3" x14ac:dyDescent="0.2">
      <c r="A147" s="56"/>
      <c r="B147" s="56"/>
      <c r="C147" s="200"/>
    </row>
    <row r="148" spans="1:3" x14ac:dyDescent="0.2">
      <c r="A148" s="56"/>
      <c r="B148" s="56"/>
      <c r="C148" s="200"/>
    </row>
    <row r="149" spans="1:3" x14ac:dyDescent="0.2">
      <c r="A149" s="56"/>
      <c r="B149" s="56"/>
      <c r="C149" s="200"/>
    </row>
    <row r="150" spans="1:3" x14ac:dyDescent="0.2">
      <c r="A150" s="56"/>
      <c r="B150" s="56"/>
      <c r="C150" s="200"/>
    </row>
    <row r="151" spans="1:3" x14ac:dyDescent="0.2">
      <c r="A151" s="56"/>
      <c r="B151" s="56"/>
      <c r="C151" s="200"/>
    </row>
    <row r="152" spans="1:3" x14ac:dyDescent="0.2">
      <c r="B152" s="56"/>
      <c r="C152" s="200"/>
    </row>
    <row r="153" spans="1:3" x14ac:dyDescent="0.2">
      <c r="B153" s="56"/>
      <c r="C153" s="200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5" fitToHeight="2" orientation="portrait" horizontalDpi="300" verticalDpi="300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5:E153"/>
  <sheetViews>
    <sheetView view="pageBreakPreview" topLeftCell="A39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191" bestFit="1" customWidth="1"/>
    <col min="4" max="4" width="9.28515625" style="57" customWidth="1"/>
    <col min="5" max="5" width="15.28515625" style="4" bestFit="1" customWidth="1"/>
    <col min="6" max="16384" width="9.140625" style="4"/>
  </cols>
  <sheetData>
    <row r="5" spans="1:5" ht="15" x14ac:dyDescent="0.25">
      <c r="A5" s="393" t="s">
        <v>13</v>
      </c>
      <c r="B5" s="393"/>
      <c r="C5" s="393"/>
      <c r="D5" s="393"/>
    </row>
    <row r="6" spans="1:5" ht="15" x14ac:dyDescent="0.25">
      <c r="A6" s="393" t="s">
        <v>169</v>
      </c>
      <c r="B6" s="393"/>
      <c r="C6" s="393"/>
      <c r="D6" s="393"/>
    </row>
    <row r="7" spans="1:5" ht="15" x14ac:dyDescent="0.25">
      <c r="A7" s="393" t="s">
        <v>14</v>
      </c>
      <c r="B7" s="393"/>
      <c r="C7" s="393"/>
      <c r="D7" s="393"/>
    </row>
    <row r="8" spans="1:5" x14ac:dyDescent="0.2">
      <c r="A8" s="31"/>
      <c r="B8" s="31"/>
      <c r="C8" s="190"/>
      <c r="D8" s="31"/>
    </row>
    <row r="9" spans="1:5" x14ac:dyDescent="0.2">
      <c r="A9" s="31"/>
      <c r="B9" s="31"/>
      <c r="C9" s="190"/>
      <c r="D9" s="31"/>
    </row>
    <row r="10" spans="1:5" x14ac:dyDescent="0.2">
      <c r="A10" s="31"/>
      <c r="B10" s="31"/>
      <c r="C10" s="190"/>
      <c r="D10" s="31"/>
      <c r="E10" s="111"/>
    </row>
    <row r="11" spans="1:5" ht="19.5" x14ac:dyDescent="0.25">
      <c r="A11" s="392" t="s">
        <v>78</v>
      </c>
      <c r="B11" s="392"/>
      <c r="C11" s="392"/>
      <c r="D11" s="392"/>
      <c r="E11" s="111"/>
    </row>
    <row r="12" spans="1:5" x14ac:dyDescent="0.2">
      <c r="A12" s="31"/>
      <c r="B12" s="31"/>
      <c r="C12" s="190"/>
      <c r="D12" s="32"/>
      <c r="E12" s="111"/>
    </row>
    <row r="13" spans="1:5" x14ac:dyDescent="0.2">
      <c r="A13" s="58" t="s">
        <v>20</v>
      </c>
      <c r="B13" s="33">
        <f>'02-Orç. Geral'!B9:C9</f>
        <v>0</v>
      </c>
      <c r="C13" s="190"/>
      <c r="D13" s="32"/>
    </row>
    <row r="14" spans="1:5" x14ac:dyDescent="0.2">
      <c r="A14" s="58" t="s">
        <v>21</v>
      </c>
      <c r="B14" s="33">
        <f>'02-Orç. Geral'!B10:C10</f>
        <v>0</v>
      </c>
    </row>
    <row r="15" spans="1:5" x14ac:dyDescent="0.2">
      <c r="A15" s="58" t="s">
        <v>62</v>
      </c>
      <c r="B15" s="33" t="s">
        <v>227</v>
      </c>
    </row>
    <row r="16" spans="1:5" x14ac:dyDescent="0.2">
      <c r="A16" s="34"/>
      <c r="B16" s="35" t="s">
        <v>41</v>
      </c>
      <c r="C16" s="192"/>
      <c r="D16" s="37"/>
    </row>
    <row r="17" spans="1:5" x14ac:dyDescent="0.2">
      <c r="A17" s="34"/>
      <c r="B17" s="36" t="s">
        <v>24</v>
      </c>
      <c r="C17" s="193">
        <v>170</v>
      </c>
      <c r="D17" s="34" t="s">
        <v>10</v>
      </c>
    </row>
    <row r="18" spans="1:5" x14ac:dyDescent="0.2">
      <c r="A18" s="34"/>
      <c r="B18" s="36" t="s">
        <v>53</v>
      </c>
      <c r="C18" s="193">
        <v>7</v>
      </c>
      <c r="D18" s="34" t="s">
        <v>10</v>
      </c>
    </row>
    <row r="19" spans="1:5" x14ac:dyDescent="0.2">
      <c r="A19" s="34"/>
      <c r="B19" s="36" t="s">
        <v>72</v>
      </c>
      <c r="C19" s="193">
        <v>7</v>
      </c>
      <c r="D19" s="34" t="s">
        <v>10</v>
      </c>
    </row>
    <row r="20" spans="1:5" x14ac:dyDescent="0.2">
      <c r="A20" s="34"/>
      <c r="B20" s="36" t="s">
        <v>94</v>
      </c>
      <c r="C20" s="193">
        <v>4</v>
      </c>
      <c r="D20" s="34" t="s">
        <v>10</v>
      </c>
    </row>
    <row r="21" spans="1:5" x14ac:dyDescent="0.2">
      <c r="A21" s="34"/>
      <c r="B21" s="36" t="s">
        <v>95</v>
      </c>
      <c r="C21" s="193">
        <v>0</v>
      </c>
      <c r="D21" s="34" t="s">
        <v>36</v>
      </c>
    </row>
    <row r="22" spans="1:5" x14ac:dyDescent="0.2">
      <c r="A22" s="34"/>
      <c r="B22" s="36" t="s">
        <v>96</v>
      </c>
      <c r="C22" s="193">
        <f>C19</f>
        <v>7</v>
      </c>
      <c r="D22" s="34" t="s">
        <v>10</v>
      </c>
    </row>
    <row r="23" spans="1:5" x14ac:dyDescent="0.2">
      <c r="A23" s="34"/>
      <c r="B23" s="36" t="s">
        <v>97</v>
      </c>
      <c r="C23" s="193">
        <v>0</v>
      </c>
      <c r="D23" s="34" t="s">
        <v>36</v>
      </c>
    </row>
    <row r="24" spans="1:5" x14ac:dyDescent="0.2">
      <c r="A24" s="34"/>
      <c r="B24" s="36" t="s">
        <v>73</v>
      </c>
      <c r="C24" s="222">
        <v>1.5</v>
      </c>
      <c r="D24" s="34" t="s">
        <v>10</v>
      </c>
      <c r="E24" s="120"/>
    </row>
    <row r="25" spans="1:5" x14ac:dyDescent="0.2">
      <c r="A25" s="34"/>
      <c r="B25" s="36"/>
      <c r="C25" s="222"/>
      <c r="D25" s="34"/>
      <c r="E25" s="120"/>
    </row>
    <row r="26" spans="1:5" ht="14.25" customHeight="1" x14ac:dyDescent="0.2">
      <c r="A26" s="38"/>
      <c r="B26" s="39"/>
      <c r="C26" s="194"/>
      <c r="D26" s="40"/>
    </row>
    <row r="27" spans="1:5" x14ac:dyDescent="0.2">
      <c r="A27" s="41" t="s">
        <v>25</v>
      </c>
      <c r="B27" s="41" t="s">
        <v>15</v>
      </c>
      <c r="C27" s="195"/>
      <c r="D27" s="42"/>
    </row>
    <row r="28" spans="1:5" x14ac:dyDescent="0.2">
      <c r="A28" s="43" t="s">
        <v>3</v>
      </c>
      <c r="B28" s="44" t="s">
        <v>48</v>
      </c>
      <c r="C28" s="196"/>
      <c r="D28" s="45"/>
    </row>
    <row r="29" spans="1:5" x14ac:dyDescent="0.2">
      <c r="A29" s="43"/>
      <c r="B29" s="46" t="s">
        <v>60</v>
      </c>
      <c r="C29" s="196">
        <v>0</v>
      </c>
      <c r="D29" s="45" t="s">
        <v>6</v>
      </c>
    </row>
    <row r="30" spans="1:5" x14ac:dyDescent="0.2">
      <c r="A30" s="43"/>
      <c r="B30" s="47" t="s">
        <v>23</v>
      </c>
      <c r="C30" s="197">
        <f>ROUND((C29),2)</f>
        <v>0</v>
      </c>
      <c r="D30" s="48" t="s">
        <v>6</v>
      </c>
      <c r="E30" s="111"/>
    </row>
    <row r="31" spans="1:5" x14ac:dyDescent="0.2">
      <c r="A31" s="43" t="s">
        <v>4</v>
      </c>
      <c r="B31" s="44" t="s">
        <v>47</v>
      </c>
      <c r="C31" s="196"/>
      <c r="D31" s="45"/>
    </row>
    <row r="32" spans="1:5" x14ac:dyDescent="0.2">
      <c r="A32" s="43"/>
      <c r="B32" s="46" t="s">
        <v>122</v>
      </c>
      <c r="C32" s="196">
        <v>0</v>
      </c>
      <c r="D32" s="45" t="s">
        <v>6</v>
      </c>
    </row>
    <row r="33" spans="1:4" x14ac:dyDescent="0.2">
      <c r="A33" s="43"/>
      <c r="B33" s="47" t="s">
        <v>23</v>
      </c>
      <c r="C33" s="197">
        <f>ROUND((C32),2)</f>
        <v>0</v>
      </c>
      <c r="D33" s="48" t="s">
        <v>6</v>
      </c>
    </row>
    <row r="34" spans="1:4" x14ac:dyDescent="0.2">
      <c r="A34" s="41" t="s">
        <v>42</v>
      </c>
      <c r="B34" s="41" t="s">
        <v>38</v>
      </c>
      <c r="C34" s="198"/>
      <c r="D34" s="49"/>
    </row>
    <row r="35" spans="1:4" x14ac:dyDescent="0.2">
      <c r="A35" s="43" t="s">
        <v>5</v>
      </c>
      <c r="B35" s="44" t="s">
        <v>46</v>
      </c>
      <c r="C35" s="196"/>
      <c r="D35" s="45"/>
    </row>
    <row r="36" spans="1:4" x14ac:dyDescent="0.2">
      <c r="A36" s="87"/>
      <c r="B36" s="46" t="s">
        <v>68</v>
      </c>
      <c r="C36" s="196">
        <f>C17*C18</f>
        <v>1190</v>
      </c>
      <c r="D36" s="45" t="s">
        <v>6</v>
      </c>
    </row>
    <row r="37" spans="1:4" x14ac:dyDescent="0.2">
      <c r="A37" s="87"/>
      <c r="B37" s="46" t="s">
        <v>82</v>
      </c>
      <c r="C37" s="196">
        <f>C19*C20*C21</f>
        <v>0</v>
      </c>
      <c r="D37" s="45" t="s">
        <v>6</v>
      </c>
    </row>
    <row r="38" spans="1:4" x14ac:dyDescent="0.2">
      <c r="A38" s="43"/>
      <c r="B38" s="47" t="s">
        <v>23</v>
      </c>
      <c r="C38" s="197">
        <f>ROUND((C36+C37),2)</f>
        <v>1190</v>
      </c>
      <c r="D38" s="48" t="s">
        <v>6</v>
      </c>
    </row>
    <row r="39" spans="1:4" x14ac:dyDescent="0.2">
      <c r="A39" s="43"/>
      <c r="B39" s="47"/>
      <c r="C39" s="197"/>
      <c r="D39" s="48"/>
    </row>
    <row r="40" spans="1:4" x14ac:dyDescent="0.2">
      <c r="A40" s="43" t="s">
        <v>173</v>
      </c>
      <c r="B40" s="44" t="s">
        <v>172</v>
      </c>
      <c r="C40" s="196"/>
      <c r="D40" s="45"/>
    </row>
    <row r="41" spans="1:4" x14ac:dyDescent="0.2">
      <c r="A41" s="87"/>
      <c r="B41" s="46"/>
      <c r="C41" s="196">
        <f>C38</f>
        <v>1190</v>
      </c>
      <c r="D41" s="45" t="s">
        <v>6</v>
      </c>
    </row>
    <row r="42" spans="1:4" x14ac:dyDescent="0.2">
      <c r="A42" s="43"/>
      <c r="B42" s="47" t="s">
        <v>23</v>
      </c>
      <c r="C42" s="197">
        <f>C41</f>
        <v>1190</v>
      </c>
      <c r="D42" s="48" t="s">
        <v>6</v>
      </c>
    </row>
    <row r="43" spans="1:4" x14ac:dyDescent="0.2">
      <c r="A43" s="43"/>
      <c r="B43" s="47"/>
      <c r="C43" s="197"/>
      <c r="D43" s="48"/>
    </row>
    <row r="44" spans="1:4" ht="42.75" x14ac:dyDescent="0.2">
      <c r="A44" s="43" t="s">
        <v>199</v>
      </c>
      <c r="B44" s="244" t="str">
        <f>'02-Orç. Geral'!C25</f>
        <v xml:space="preserve">ESCAVACAO E CARGA MATERIAL 1A CATEGORIA, UTILIZANDO TRATOR DE ESTEIRAS DE 110 A 160HP COM LAMINA, PESO OPERACIONAL * 13T E PA CARREGADEIRA
COM 170 HP.  </v>
      </c>
      <c r="C44" s="240"/>
      <c r="D44" s="241"/>
    </row>
    <row r="45" spans="1:4" x14ac:dyDescent="0.2">
      <c r="A45" s="43"/>
      <c r="B45" s="46" t="s">
        <v>202</v>
      </c>
      <c r="C45" s="242">
        <f>C$17*C$18*0.2</f>
        <v>238</v>
      </c>
      <c r="D45" s="243" t="s">
        <v>11</v>
      </c>
    </row>
    <row r="46" spans="1:4" x14ac:dyDescent="0.2">
      <c r="A46" s="43"/>
      <c r="B46" s="46" t="s">
        <v>203</v>
      </c>
      <c r="C46" s="242">
        <f>C$19*C$20*C$21*0.2</f>
        <v>0</v>
      </c>
      <c r="D46" s="243" t="str">
        <f>D45</f>
        <v>m³</v>
      </c>
    </row>
    <row r="47" spans="1:4" x14ac:dyDescent="0.2">
      <c r="A47" s="43"/>
      <c r="B47" s="47" t="s">
        <v>23</v>
      </c>
      <c r="C47" s="240">
        <f>ROUND((C45+C46),2)</f>
        <v>238</v>
      </c>
      <c r="D47" s="241" t="str">
        <f>D46</f>
        <v>m³</v>
      </c>
    </row>
    <row r="48" spans="1:4" ht="28.5" x14ac:dyDescent="0.2">
      <c r="A48" s="43" t="s">
        <v>194</v>
      </c>
      <c r="B48" s="53" t="str">
        <f>'02-Orç. Geral'!C26</f>
        <v>TRANSPORTE LOCAL COM CAMINHAO BASCULANTE 6 M3, RODOVIA EM LEITO NATURAL - BOTA-FORA DMT = 5,0KM</v>
      </c>
      <c r="C48" s="240"/>
      <c r="D48" s="241"/>
    </row>
    <row r="49" spans="1:4" x14ac:dyDescent="0.2">
      <c r="A49" s="43"/>
      <c r="B49" s="46" t="s">
        <v>238</v>
      </c>
      <c r="C49" s="242">
        <f>C$17*C$18*0.2*10.6</f>
        <v>2522.7999999999997</v>
      </c>
      <c r="D49" s="243" t="s">
        <v>11</v>
      </c>
    </row>
    <row r="50" spans="1:4" x14ac:dyDescent="0.2">
      <c r="A50" s="43"/>
      <c r="B50" s="46" t="s">
        <v>239</v>
      </c>
      <c r="C50" s="242">
        <f>C$19*C$20*C$21*0.2*10.6</f>
        <v>0</v>
      </c>
      <c r="D50" s="243" t="str">
        <f>D49</f>
        <v>m³</v>
      </c>
    </row>
    <row r="51" spans="1:4" x14ac:dyDescent="0.2">
      <c r="A51" s="43"/>
      <c r="B51" s="47" t="s">
        <v>23</v>
      </c>
      <c r="C51" s="240">
        <f>ROUND((C49+C50),2)</f>
        <v>2522.8000000000002</v>
      </c>
      <c r="D51" s="241" t="s">
        <v>204</v>
      </c>
    </row>
    <row r="52" spans="1:4" ht="28.5" x14ac:dyDescent="0.2">
      <c r="A52" s="43" t="s">
        <v>196</v>
      </c>
      <c r="B52" s="245" t="s">
        <v>240</v>
      </c>
      <c r="C52" s="240"/>
      <c r="D52" s="241"/>
    </row>
    <row r="53" spans="1:4" x14ac:dyDescent="0.2">
      <c r="A53" s="43"/>
      <c r="B53" s="46" t="s">
        <v>238</v>
      </c>
      <c r="C53" s="242">
        <f>C$17*C$18*0.2*10.6</f>
        <v>2522.7999999999997</v>
      </c>
      <c r="D53" s="243" t="s">
        <v>11</v>
      </c>
    </row>
    <row r="54" spans="1:4" x14ac:dyDescent="0.2">
      <c r="A54" s="43"/>
      <c r="B54" s="46" t="s">
        <v>239</v>
      </c>
      <c r="C54" s="242">
        <f>C$19*C$20*C$21*0.2*10.6</f>
        <v>0</v>
      </c>
      <c r="D54" s="243" t="str">
        <f>D53</f>
        <v>m³</v>
      </c>
    </row>
    <row r="55" spans="1:4" x14ac:dyDescent="0.2">
      <c r="A55" s="43"/>
      <c r="B55" s="47" t="s">
        <v>23</v>
      </c>
      <c r="C55" s="240">
        <f>ROUND((C53+C54),2)</f>
        <v>2522.8000000000002</v>
      </c>
      <c r="D55" s="241" t="s">
        <v>204</v>
      </c>
    </row>
    <row r="56" spans="1:4" ht="28.5" x14ac:dyDescent="0.2">
      <c r="A56" s="43" t="s">
        <v>197</v>
      </c>
      <c r="B56" s="244" t="str">
        <f>'02-Orç. Geral'!C28</f>
        <v>BASE DE SOLO ESTABILIZADO SEM MISTURA, COMPACTACAO 100% PROCTOR NORMAL , EXCLUSIVE ESCAVACAO, CARGA E TRANSPORTE DO SOLO</v>
      </c>
      <c r="C56" s="240"/>
      <c r="D56" s="241"/>
    </row>
    <row r="57" spans="1:4" x14ac:dyDescent="0.2">
      <c r="A57" s="43"/>
      <c r="B57" s="46" t="s">
        <v>202</v>
      </c>
      <c r="C57" s="242">
        <f>C$17*C$18*0.2</f>
        <v>238</v>
      </c>
      <c r="D57" s="243" t="s">
        <v>11</v>
      </c>
    </row>
    <row r="58" spans="1:4" x14ac:dyDescent="0.2">
      <c r="A58" s="43"/>
      <c r="B58" s="46" t="s">
        <v>203</v>
      </c>
      <c r="C58" s="242">
        <f>C$19*C$20*C$21*0.2</f>
        <v>0</v>
      </c>
      <c r="D58" s="243" t="str">
        <f>D57</f>
        <v>m³</v>
      </c>
    </row>
    <row r="59" spans="1:4" x14ac:dyDescent="0.2">
      <c r="A59" s="43"/>
      <c r="B59" s="47" t="s">
        <v>23</v>
      </c>
      <c r="C59" s="240">
        <f>ROUND((C57+C58),2)</f>
        <v>238</v>
      </c>
      <c r="D59" s="241" t="str">
        <f>D58</f>
        <v>m³</v>
      </c>
    </row>
    <row r="60" spans="1:4" x14ac:dyDescent="0.2">
      <c r="A60" s="43"/>
      <c r="B60" s="47"/>
      <c r="C60" s="197"/>
      <c r="D60" s="48"/>
    </row>
    <row r="61" spans="1:4" x14ac:dyDescent="0.2">
      <c r="A61" s="41">
        <v>3</v>
      </c>
      <c r="B61" s="50" t="s">
        <v>49</v>
      </c>
      <c r="C61" s="198"/>
      <c r="D61" s="49"/>
    </row>
    <row r="62" spans="1:4" x14ac:dyDescent="0.2">
      <c r="A62" s="43" t="s">
        <v>8</v>
      </c>
      <c r="B62" s="44" t="s">
        <v>69</v>
      </c>
      <c r="C62" s="196"/>
      <c r="D62" s="45"/>
    </row>
    <row r="63" spans="1:4" x14ac:dyDescent="0.2">
      <c r="A63" s="43"/>
      <c r="B63" s="46" t="s">
        <v>85</v>
      </c>
      <c r="C63" s="196">
        <f>2*C17-(C22*C23)</f>
        <v>340</v>
      </c>
      <c r="D63" s="45" t="s">
        <v>10</v>
      </c>
    </row>
    <row r="64" spans="1:4" x14ac:dyDescent="0.2">
      <c r="A64" s="43"/>
      <c r="B64" s="46" t="s">
        <v>84</v>
      </c>
      <c r="C64" s="196">
        <f>C20*C21*2</f>
        <v>0</v>
      </c>
      <c r="D64" s="45" t="s">
        <v>10</v>
      </c>
    </row>
    <row r="65" spans="1:4" x14ac:dyDescent="0.2">
      <c r="A65" s="43"/>
      <c r="B65" s="47" t="s">
        <v>23</v>
      </c>
      <c r="C65" s="197">
        <f>ROUND((C63+C64),2)</f>
        <v>340</v>
      </c>
      <c r="D65" s="48" t="s">
        <v>10</v>
      </c>
    </row>
    <row r="66" spans="1:4" x14ac:dyDescent="0.2">
      <c r="A66" s="43" t="s">
        <v>33</v>
      </c>
      <c r="B66" s="110" t="s">
        <v>137</v>
      </c>
      <c r="C66" s="197"/>
      <c r="D66" s="48"/>
    </row>
    <row r="67" spans="1:4" x14ac:dyDescent="0.2">
      <c r="A67" s="43"/>
      <c r="B67" s="51" t="s">
        <v>109</v>
      </c>
      <c r="C67" s="196">
        <f>C65</f>
        <v>340</v>
      </c>
      <c r="D67" s="45" t="s">
        <v>10</v>
      </c>
    </row>
    <row r="68" spans="1:4" x14ac:dyDescent="0.2">
      <c r="A68" s="43"/>
      <c r="B68" s="47"/>
      <c r="C68" s="197">
        <f>ROUND((C67),2)</f>
        <v>340</v>
      </c>
      <c r="D68" s="48" t="s">
        <v>10</v>
      </c>
    </row>
    <row r="69" spans="1:4" x14ac:dyDescent="0.2">
      <c r="A69" s="43"/>
      <c r="B69" s="47"/>
      <c r="C69" s="197"/>
      <c r="D69" s="48"/>
    </row>
    <row r="70" spans="1:4" x14ac:dyDescent="0.2">
      <c r="A70" s="43" t="s">
        <v>134</v>
      </c>
      <c r="B70" s="110" t="s">
        <v>135</v>
      </c>
      <c r="C70" s="197"/>
      <c r="D70" s="48"/>
    </row>
    <row r="71" spans="1:4" x14ac:dyDescent="0.2">
      <c r="A71" s="43"/>
      <c r="B71" s="46" t="s">
        <v>168</v>
      </c>
      <c r="C71" s="197">
        <f>C23*C22*0.181*2</f>
        <v>0</v>
      </c>
      <c r="D71" s="48" t="s">
        <v>11</v>
      </c>
    </row>
    <row r="72" spans="1:4" x14ac:dyDescent="0.2">
      <c r="A72" s="43"/>
      <c r="B72" s="47" t="s">
        <v>23</v>
      </c>
      <c r="C72" s="197">
        <f>ROUND((C70+C71),2)</f>
        <v>0</v>
      </c>
      <c r="D72" s="48" t="s">
        <v>11</v>
      </c>
    </row>
    <row r="73" spans="1:4" x14ac:dyDescent="0.2">
      <c r="A73" s="43"/>
      <c r="B73" s="47"/>
      <c r="C73" s="197"/>
      <c r="D73" s="48"/>
    </row>
    <row r="74" spans="1:4" x14ac:dyDescent="0.2">
      <c r="A74" s="43"/>
      <c r="B74" s="47"/>
      <c r="C74" s="197"/>
      <c r="D74" s="48"/>
    </row>
    <row r="75" spans="1:4" x14ac:dyDescent="0.2">
      <c r="A75" s="41">
        <v>4</v>
      </c>
      <c r="B75" s="50" t="s">
        <v>43</v>
      </c>
      <c r="C75" s="195"/>
      <c r="D75" s="42"/>
    </row>
    <row r="76" spans="1:4" x14ac:dyDescent="0.2">
      <c r="A76" s="43" t="s">
        <v>9</v>
      </c>
      <c r="B76" s="91" t="s">
        <v>98</v>
      </c>
      <c r="C76" s="196"/>
      <c r="D76" s="45"/>
    </row>
    <row r="77" spans="1:4" x14ac:dyDescent="0.2">
      <c r="A77" s="43"/>
      <c r="B77" s="46" t="s">
        <v>70</v>
      </c>
      <c r="C77" s="196">
        <f>C17*C18</f>
        <v>1190</v>
      </c>
      <c r="D77" s="45" t="s">
        <v>6</v>
      </c>
    </row>
    <row r="78" spans="1:4" x14ac:dyDescent="0.2">
      <c r="A78" s="43"/>
      <c r="B78" s="46" t="s">
        <v>83</v>
      </c>
      <c r="C78" s="196">
        <f>C20*C22*C21</f>
        <v>0</v>
      </c>
      <c r="D78" s="45" t="s">
        <v>6</v>
      </c>
    </row>
    <row r="79" spans="1:4" x14ac:dyDescent="0.2">
      <c r="A79" s="43"/>
      <c r="B79" s="47" t="s">
        <v>23</v>
      </c>
      <c r="C79" s="197">
        <f>ROUND((C77+C78),2)</f>
        <v>1190</v>
      </c>
      <c r="D79" s="48" t="s">
        <v>6</v>
      </c>
    </row>
    <row r="80" spans="1:4" x14ac:dyDescent="0.2">
      <c r="A80" s="43" t="s">
        <v>99</v>
      </c>
      <c r="B80" s="44" t="s">
        <v>108</v>
      </c>
      <c r="C80" s="197"/>
      <c r="D80" s="48"/>
    </row>
    <row r="81" spans="1:4" x14ac:dyDescent="0.2">
      <c r="A81" s="43"/>
      <c r="B81" s="51" t="s">
        <v>58</v>
      </c>
      <c r="C81" s="196">
        <f>C79</f>
        <v>1190</v>
      </c>
      <c r="D81" s="45" t="s">
        <v>10</v>
      </c>
    </row>
    <row r="82" spans="1:4" x14ac:dyDescent="0.2">
      <c r="A82" s="43"/>
      <c r="B82" s="47" t="s">
        <v>23</v>
      </c>
      <c r="C82" s="197">
        <f>C81</f>
        <v>1190</v>
      </c>
      <c r="D82" s="48" t="s">
        <v>11</v>
      </c>
    </row>
    <row r="83" spans="1:4" x14ac:dyDescent="0.2">
      <c r="A83" s="43" t="s">
        <v>102</v>
      </c>
      <c r="B83" s="44" t="s">
        <v>100</v>
      </c>
      <c r="C83" s="197"/>
      <c r="D83" s="48"/>
    </row>
    <row r="84" spans="1:4" x14ac:dyDescent="0.2">
      <c r="A84" s="43"/>
      <c r="B84" s="46" t="s">
        <v>183</v>
      </c>
      <c r="C84" s="196">
        <f>C17*C18*0.035*2.3</f>
        <v>95.795000000000002</v>
      </c>
      <c r="D84" s="45" t="s">
        <v>101</v>
      </c>
    </row>
    <row r="85" spans="1:4" x14ac:dyDescent="0.2">
      <c r="A85" s="43"/>
      <c r="B85" s="46" t="s">
        <v>184</v>
      </c>
      <c r="C85" s="196">
        <f>C19*C20*C21*0.035*2.3</f>
        <v>0</v>
      </c>
      <c r="D85" s="45" t="s">
        <v>101</v>
      </c>
    </row>
    <row r="86" spans="1:4" x14ac:dyDescent="0.2">
      <c r="A86" s="43"/>
      <c r="B86" s="47" t="s">
        <v>23</v>
      </c>
      <c r="C86" s="197">
        <f>ROUND((C84+C85),2)</f>
        <v>95.8</v>
      </c>
      <c r="D86" s="48" t="s">
        <v>101</v>
      </c>
    </row>
    <row r="87" spans="1:4" x14ac:dyDescent="0.2">
      <c r="A87" s="43" t="s">
        <v>127</v>
      </c>
      <c r="B87" s="44" t="s">
        <v>175</v>
      </c>
      <c r="C87" s="197"/>
      <c r="D87" s="48"/>
    </row>
    <row r="88" spans="1:4" x14ac:dyDescent="0.2">
      <c r="A88" s="43"/>
      <c r="B88" s="44" t="s">
        <v>174</v>
      </c>
      <c r="C88" s="197"/>
      <c r="D88" s="223"/>
    </row>
    <row r="89" spans="1:4" x14ac:dyDescent="0.2">
      <c r="A89" s="43"/>
      <c r="B89" s="46" t="s">
        <v>208</v>
      </c>
      <c r="C89" s="196">
        <f>ROUND(C86,2)*44</f>
        <v>4215.2</v>
      </c>
      <c r="D89" s="48" t="s">
        <v>130</v>
      </c>
    </row>
    <row r="90" spans="1:4" x14ac:dyDescent="0.2">
      <c r="A90" s="43"/>
      <c r="B90" s="47" t="str">
        <f>B86</f>
        <v>total</v>
      </c>
      <c r="C90" s="197">
        <f>SUM(C89)</f>
        <v>4215.2</v>
      </c>
      <c r="D90" s="48" t="s">
        <v>130</v>
      </c>
    </row>
    <row r="91" spans="1:4" x14ac:dyDescent="0.2">
      <c r="A91" s="41">
        <v>5</v>
      </c>
      <c r="B91" s="50" t="s">
        <v>44</v>
      </c>
      <c r="C91" s="195"/>
      <c r="D91" s="42"/>
    </row>
    <row r="92" spans="1:4" s="133" customFormat="1" x14ac:dyDescent="0.2">
      <c r="A92" s="130" t="s">
        <v>39</v>
      </c>
      <c r="B92" s="131" t="s">
        <v>86</v>
      </c>
      <c r="C92" s="199"/>
      <c r="D92" s="132"/>
    </row>
    <row r="93" spans="1:4" x14ac:dyDescent="0.2">
      <c r="A93" s="43" t="s">
        <v>87</v>
      </c>
      <c r="B93" s="44" t="s">
        <v>51</v>
      </c>
      <c r="C93" s="197"/>
      <c r="D93" s="48"/>
    </row>
    <row r="94" spans="1:4" x14ac:dyDescent="0.2">
      <c r="A94" s="43"/>
      <c r="B94" s="46" t="s">
        <v>132</v>
      </c>
      <c r="C94" s="196">
        <f>C65*C24*0.1</f>
        <v>51</v>
      </c>
      <c r="D94" s="45" t="s">
        <v>11</v>
      </c>
    </row>
    <row r="95" spans="1:4" x14ac:dyDescent="0.2">
      <c r="A95" s="43"/>
      <c r="B95" s="47" t="s">
        <v>23</v>
      </c>
      <c r="C95" s="197">
        <f>SUM(C94)</f>
        <v>51</v>
      </c>
      <c r="D95" s="48" t="s">
        <v>11</v>
      </c>
    </row>
    <row r="96" spans="1:4" x14ac:dyDescent="0.2">
      <c r="A96" s="43" t="s">
        <v>88</v>
      </c>
      <c r="B96" s="44" t="s">
        <v>74</v>
      </c>
      <c r="C96" s="197"/>
      <c r="D96" s="48"/>
    </row>
    <row r="97" spans="1:4" x14ac:dyDescent="0.2">
      <c r="A97" s="43"/>
      <c r="B97" s="46" t="s">
        <v>75</v>
      </c>
      <c r="C97" s="196">
        <f>C65*C24</f>
        <v>510</v>
      </c>
      <c r="D97" s="45" t="s">
        <v>6</v>
      </c>
    </row>
    <row r="98" spans="1:4" x14ac:dyDescent="0.2">
      <c r="A98" s="43"/>
      <c r="B98" s="47" t="s">
        <v>23</v>
      </c>
      <c r="C98" s="197">
        <f>SUM(C97:C97)</f>
        <v>510</v>
      </c>
      <c r="D98" s="48" t="s">
        <v>6</v>
      </c>
    </row>
    <row r="99" spans="1:4" s="134" customFormat="1" x14ac:dyDescent="0.2">
      <c r="A99" s="87" t="s">
        <v>61</v>
      </c>
      <c r="B99" s="75" t="s">
        <v>59</v>
      </c>
      <c r="C99" s="197"/>
      <c r="D99" s="48"/>
    </row>
    <row r="100" spans="1:4" x14ac:dyDescent="0.2">
      <c r="A100" s="43" t="s">
        <v>89</v>
      </c>
      <c r="B100" s="44" t="s">
        <v>80</v>
      </c>
      <c r="C100" s="197"/>
      <c r="D100" s="48"/>
    </row>
    <row r="101" spans="1:4" x14ac:dyDescent="0.2">
      <c r="A101" s="43"/>
      <c r="B101" s="46" t="s">
        <v>81</v>
      </c>
      <c r="C101" s="196">
        <f>C65*0.1*0.15</f>
        <v>5.0999999999999996</v>
      </c>
      <c r="D101" s="45" t="s">
        <v>6</v>
      </c>
    </row>
    <row r="102" spans="1:4" x14ac:dyDescent="0.2">
      <c r="A102" s="43"/>
      <c r="B102" s="86" t="s">
        <v>23</v>
      </c>
      <c r="C102" s="197">
        <f>SUM(C100:C101)</f>
        <v>5.0999999999999996</v>
      </c>
      <c r="D102" s="48" t="s">
        <v>6</v>
      </c>
    </row>
    <row r="103" spans="1:4" x14ac:dyDescent="0.2">
      <c r="A103" s="43" t="s">
        <v>90</v>
      </c>
      <c r="B103" s="77" t="s">
        <v>56</v>
      </c>
      <c r="C103" s="197"/>
      <c r="D103" s="48"/>
    </row>
    <row r="104" spans="1:4" x14ac:dyDescent="0.2">
      <c r="A104" s="43"/>
      <c r="B104" s="76" t="s">
        <v>170</v>
      </c>
      <c r="C104" s="196">
        <f>C65*0.2*2</f>
        <v>136</v>
      </c>
      <c r="D104" s="45" t="s">
        <v>6</v>
      </c>
    </row>
    <row r="105" spans="1:4" x14ac:dyDescent="0.2">
      <c r="A105" s="43"/>
      <c r="B105" s="86" t="s">
        <v>23</v>
      </c>
      <c r="C105" s="197">
        <f>SUM(C104:C104)</f>
        <v>136</v>
      </c>
      <c r="D105" s="48" t="s">
        <v>6</v>
      </c>
    </row>
    <row r="106" spans="1:4" x14ac:dyDescent="0.2">
      <c r="A106" s="43" t="s">
        <v>91</v>
      </c>
      <c r="B106" s="77" t="s">
        <v>57</v>
      </c>
      <c r="C106" s="197"/>
      <c r="D106" s="48"/>
    </row>
    <row r="107" spans="1:4" x14ac:dyDescent="0.2">
      <c r="A107" s="43"/>
      <c r="B107" s="46" t="s">
        <v>76</v>
      </c>
      <c r="C107" s="196">
        <f>C65*0.1*0.3</f>
        <v>10.199999999999999</v>
      </c>
      <c r="D107" s="45" t="s">
        <v>11</v>
      </c>
    </row>
    <row r="108" spans="1:4" x14ac:dyDescent="0.2">
      <c r="A108" s="43"/>
      <c r="B108" s="86" t="s">
        <v>23</v>
      </c>
      <c r="C108" s="197">
        <f>SUM(C107:C107)</f>
        <v>10.199999999999999</v>
      </c>
      <c r="D108" s="48" t="s">
        <v>11</v>
      </c>
    </row>
    <row r="109" spans="1:4" x14ac:dyDescent="0.2">
      <c r="A109" s="41">
        <v>6</v>
      </c>
      <c r="B109" s="50" t="s">
        <v>110</v>
      </c>
      <c r="C109" s="195"/>
      <c r="D109" s="42"/>
    </row>
    <row r="110" spans="1:4" s="133" customFormat="1" x14ac:dyDescent="0.2">
      <c r="A110" s="130" t="s">
        <v>40</v>
      </c>
      <c r="B110" s="131" t="s">
        <v>45</v>
      </c>
      <c r="C110" s="199"/>
      <c r="D110" s="132"/>
    </row>
    <row r="111" spans="1:4" x14ac:dyDescent="0.2">
      <c r="A111" s="43" t="s">
        <v>111</v>
      </c>
      <c r="B111" s="53" t="s">
        <v>77</v>
      </c>
      <c r="C111" s="196"/>
      <c r="D111" s="45"/>
    </row>
    <row r="112" spans="1:4" x14ac:dyDescent="0.2">
      <c r="A112" s="43"/>
      <c r="B112" s="54"/>
      <c r="C112" s="196">
        <v>2</v>
      </c>
      <c r="D112" s="45" t="s">
        <v>36</v>
      </c>
    </row>
    <row r="113" spans="1:4" x14ac:dyDescent="0.2">
      <c r="A113" s="43"/>
      <c r="B113" s="55" t="s">
        <v>23</v>
      </c>
      <c r="C113" s="197">
        <f>SUM(C112:C112)</f>
        <v>2</v>
      </c>
      <c r="D113" s="48" t="s">
        <v>36</v>
      </c>
    </row>
    <row r="114" spans="1:4" x14ac:dyDescent="0.2">
      <c r="A114" s="43" t="s">
        <v>113</v>
      </c>
      <c r="B114" s="53" t="s">
        <v>71</v>
      </c>
      <c r="C114" s="196"/>
      <c r="D114" s="45"/>
    </row>
    <row r="115" spans="1:4" x14ac:dyDescent="0.2">
      <c r="A115" s="43"/>
      <c r="B115" s="54"/>
      <c r="C115" s="196">
        <f>2*2</f>
        <v>4</v>
      </c>
      <c r="D115" s="45" t="s">
        <v>36</v>
      </c>
    </row>
    <row r="116" spans="1:4" x14ac:dyDescent="0.2">
      <c r="A116" s="43"/>
      <c r="B116" s="55" t="s">
        <v>23</v>
      </c>
      <c r="C116" s="197">
        <f>SUM(C115:C115)</f>
        <v>4</v>
      </c>
      <c r="D116" s="48" t="s">
        <v>36</v>
      </c>
    </row>
    <row r="117" spans="1:4" x14ac:dyDescent="0.2">
      <c r="A117" s="43"/>
      <c r="B117" s="55"/>
      <c r="C117" s="197"/>
      <c r="D117" s="48"/>
    </row>
    <row r="118" spans="1:4" x14ac:dyDescent="0.2">
      <c r="A118" s="43" t="s">
        <v>133</v>
      </c>
      <c r="B118" s="53" t="s">
        <v>161</v>
      </c>
      <c r="C118" s="197"/>
      <c r="D118" s="48"/>
    </row>
    <row r="119" spans="1:4" x14ac:dyDescent="0.2">
      <c r="A119" s="43"/>
      <c r="B119" s="54" t="s">
        <v>138</v>
      </c>
      <c r="C119" s="196">
        <f>C112+(C115/2)</f>
        <v>4</v>
      </c>
      <c r="D119" s="48" t="s">
        <v>36</v>
      </c>
    </row>
    <row r="120" spans="1:4" x14ac:dyDescent="0.2">
      <c r="A120" s="43"/>
      <c r="B120" s="55" t="s">
        <v>23</v>
      </c>
      <c r="C120" s="197">
        <f>SUM(C119:C119)</f>
        <v>4</v>
      </c>
      <c r="D120" s="48" t="s">
        <v>36</v>
      </c>
    </row>
    <row r="121" spans="1:4" x14ac:dyDescent="0.2">
      <c r="A121" s="43"/>
      <c r="B121" s="55"/>
      <c r="C121" s="197"/>
      <c r="D121" s="48"/>
    </row>
    <row r="122" spans="1:4" s="133" customFormat="1" x14ac:dyDescent="0.2">
      <c r="A122" s="130" t="s">
        <v>50</v>
      </c>
      <c r="B122" s="131" t="s">
        <v>103</v>
      </c>
      <c r="C122" s="199"/>
      <c r="D122" s="132"/>
    </row>
    <row r="123" spans="1:4" x14ac:dyDescent="0.2">
      <c r="A123" s="43" t="s">
        <v>112</v>
      </c>
      <c r="B123" s="53" t="s">
        <v>104</v>
      </c>
      <c r="C123" s="196"/>
      <c r="D123" s="45"/>
    </row>
    <row r="124" spans="1:4" x14ac:dyDescent="0.2">
      <c r="A124" s="43"/>
      <c r="B124" s="54" t="s">
        <v>105</v>
      </c>
      <c r="C124" s="196">
        <f>C65*0.1*2</f>
        <v>68</v>
      </c>
      <c r="D124" s="45" t="s">
        <v>6</v>
      </c>
    </row>
    <row r="125" spans="1:4" ht="14.25" customHeight="1" x14ac:dyDescent="0.2">
      <c r="A125" s="43"/>
      <c r="B125" s="54" t="s">
        <v>106</v>
      </c>
      <c r="C125" s="196">
        <f>C65*0.1*0.5</f>
        <v>17</v>
      </c>
      <c r="D125" s="45" t="s">
        <v>6</v>
      </c>
    </row>
    <row r="126" spans="1:4" x14ac:dyDescent="0.2">
      <c r="A126" s="43"/>
      <c r="B126" s="54" t="s">
        <v>107</v>
      </c>
      <c r="C126" s="196">
        <f>2*C113</f>
        <v>4</v>
      </c>
      <c r="D126" s="45" t="s">
        <v>6</v>
      </c>
    </row>
    <row r="127" spans="1:4" x14ac:dyDescent="0.2">
      <c r="A127" s="43"/>
      <c r="B127" s="55" t="s">
        <v>23</v>
      </c>
      <c r="C127" s="197">
        <f>SUM(C124:C126)</f>
        <v>89</v>
      </c>
      <c r="D127" s="45" t="s">
        <v>6</v>
      </c>
    </row>
    <row r="128" spans="1:4" x14ac:dyDescent="0.2">
      <c r="A128" s="43"/>
      <c r="B128" s="55"/>
      <c r="C128" s="197"/>
      <c r="D128" s="48"/>
    </row>
    <row r="129" spans="1:4" x14ac:dyDescent="0.2">
      <c r="A129" s="41">
        <v>7</v>
      </c>
      <c r="B129" s="50" t="s">
        <v>19</v>
      </c>
      <c r="C129" s="195"/>
      <c r="D129" s="42"/>
    </row>
    <row r="130" spans="1:4" x14ac:dyDescent="0.2">
      <c r="A130" s="43" t="s">
        <v>52</v>
      </c>
      <c r="B130" s="44" t="s">
        <v>22</v>
      </c>
      <c r="C130" s="196"/>
      <c r="D130" s="45"/>
    </row>
    <row r="131" spans="1:4" x14ac:dyDescent="0.2">
      <c r="A131" s="43"/>
      <c r="B131" s="46" t="s">
        <v>215</v>
      </c>
      <c r="C131" s="196">
        <f>C79+C98</f>
        <v>1700</v>
      </c>
      <c r="D131" s="45" t="s">
        <v>6</v>
      </c>
    </row>
    <row r="132" spans="1:4" x14ac:dyDescent="0.2">
      <c r="A132" s="52"/>
      <c r="B132" s="55" t="s">
        <v>23</v>
      </c>
      <c r="C132" s="197">
        <f>SUM(C131:C131)</f>
        <v>1700</v>
      </c>
      <c r="D132" s="48" t="s">
        <v>6</v>
      </c>
    </row>
    <row r="139" spans="1:4" x14ac:dyDescent="0.2">
      <c r="A139" s="56"/>
    </row>
    <row r="140" spans="1:4" x14ac:dyDescent="0.2">
      <c r="A140" s="56"/>
    </row>
    <row r="141" spans="1:4" x14ac:dyDescent="0.2">
      <c r="A141" s="56"/>
      <c r="B141" s="56"/>
      <c r="C141" s="200"/>
    </row>
    <row r="142" spans="1:4" x14ac:dyDescent="0.2">
      <c r="A142" s="56"/>
      <c r="B142" s="56"/>
      <c r="C142" s="200"/>
    </row>
    <row r="143" spans="1:4" x14ac:dyDescent="0.2">
      <c r="A143" s="56"/>
      <c r="B143" s="56"/>
      <c r="C143" s="200"/>
    </row>
    <row r="144" spans="1:4" x14ac:dyDescent="0.2">
      <c r="A144" s="56"/>
      <c r="B144" s="56"/>
      <c r="C144" s="200"/>
    </row>
    <row r="145" spans="1:3" x14ac:dyDescent="0.2">
      <c r="A145" s="56"/>
      <c r="B145" s="56"/>
      <c r="C145" s="200"/>
    </row>
    <row r="146" spans="1:3" x14ac:dyDescent="0.2">
      <c r="A146" s="56"/>
      <c r="B146" s="56"/>
      <c r="C146" s="200"/>
    </row>
    <row r="147" spans="1:3" x14ac:dyDescent="0.2">
      <c r="A147" s="56"/>
      <c r="B147" s="56"/>
      <c r="C147" s="200"/>
    </row>
    <row r="148" spans="1:3" x14ac:dyDescent="0.2">
      <c r="A148" s="56"/>
      <c r="B148" s="56"/>
      <c r="C148" s="200"/>
    </row>
    <row r="149" spans="1:3" x14ac:dyDescent="0.2">
      <c r="A149" s="56"/>
      <c r="B149" s="56"/>
      <c r="C149" s="200"/>
    </row>
    <row r="150" spans="1:3" x14ac:dyDescent="0.2">
      <c r="A150" s="56"/>
      <c r="B150" s="56"/>
      <c r="C150" s="200"/>
    </row>
    <row r="151" spans="1:3" x14ac:dyDescent="0.2">
      <c r="A151" s="56"/>
      <c r="B151" s="56"/>
      <c r="C151" s="200"/>
    </row>
    <row r="152" spans="1:3" x14ac:dyDescent="0.2">
      <c r="B152" s="56"/>
      <c r="C152" s="200"/>
    </row>
    <row r="153" spans="1:3" x14ac:dyDescent="0.2">
      <c r="B153" s="56"/>
      <c r="C153" s="200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5" fitToHeight="2" orientation="portrait" horizontalDpi="300" verticalDpi="300" r:id="rId1"/>
  <headerFooter alignWithMargins="0">
    <oddFooter>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5:E153"/>
  <sheetViews>
    <sheetView view="pageBreakPreview" topLeftCell="A10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191" bestFit="1" customWidth="1"/>
    <col min="4" max="4" width="9.28515625" style="57" customWidth="1"/>
    <col min="5" max="5" width="15.28515625" style="4" bestFit="1" customWidth="1"/>
    <col min="6" max="16384" width="9.140625" style="4"/>
  </cols>
  <sheetData>
    <row r="5" spans="1:5" ht="15" x14ac:dyDescent="0.25">
      <c r="A5" s="393" t="s">
        <v>13</v>
      </c>
      <c r="B5" s="393"/>
      <c r="C5" s="393"/>
      <c r="D5" s="393"/>
    </row>
    <row r="6" spans="1:5" ht="15" x14ac:dyDescent="0.25">
      <c r="A6" s="393" t="s">
        <v>169</v>
      </c>
      <c r="B6" s="393"/>
      <c r="C6" s="393"/>
      <c r="D6" s="393"/>
    </row>
    <row r="7" spans="1:5" ht="15" x14ac:dyDescent="0.25">
      <c r="A7" s="393" t="s">
        <v>14</v>
      </c>
      <c r="B7" s="393"/>
      <c r="C7" s="393"/>
      <c r="D7" s="393"/>
    </row>
    <row r="8" spans="1:5" x14ac:dyDescent="0.2">
      <c r="A8" s="31"/>
      <c r="B8" s="31"/>
      <c r="C8" s="190"/>
      <c r="D8" s="31"/>
    </row>
    <row r="9" spans="1:5" x14ac:dyDescent="0.2">
      <c r="A9" s="31"/>
      <c r="B9" s="31"/>
      <c r="C9" s="190"/>
      <c r="D9" s="31"/>
    </row>
    <row r="10" spans="1:5" x14ac:dyDescent="0.2">
      <c r="A10" s="31"/>
      <c r="B10" s="31"/>
      <c r="C10" s="190"/>
      <c r="D10" s="31"/>
      <c r="E10" s="111"/>
    </row>
    <row r="11" spans="1:5" ht="19.5" x14ac:dyDescent="0.25">
      <c r="A11" s="392" t="s">
        <v>78</v>
      </c>
      <c r="B11" s="392"/>
      <c r="C11" s="392"/>
      <c r="D11" s="392"/>
      <c r="E11" s="111"/>
    </row>
    <row r="12" spans="1:5" x14ac:dyDescent="0.2">
      <c r="A12" s="31"/>
      <c r="B12" s="31"/>
      <c r="C12" s="190"/>
      <c r="D12" s="32"/>
      <c r="E12" s="111"/>
    </row>
    <row r="13" spans="1:5" x14ac:dyDescent="0.2">
      <c r="A13" s="58" t="s">
        <v>20</v>
      </c>
      <c r="B13" s="33">
        <f>'02-Orç. Geral'!B9:C9</f>
        <v>0</v>
      </c>
      <c r="C13" s="190"/>
      <c r="D13" s="32"/>
    </row>
    <row r="14" spans="1:5" x14ac:dyDescent="0.2">
      <c r="A14" s="58" t="s">
        <v>21</v>
      </c>
      <c r="B14" s="33">
        <f>'02-Orç. Geral'!B10:C10</f>
        <v>0</v>
      </c>
    </row>
    <row r="15" spans="1:5" x14ac:dyDescent="0.2">
      <c r="A15" s="58" t="s">
        <v>62</v>
      </c>
      <c r="B15" s="33" t="s">
        <v>228</v>
      </c>
    </row>
    <row r="16" spans="1:5" x14ac:dyDescent="0.2">
      <c r="A16" s="34"/>
      <c r="B16" s="35" t="s">
        <v>41</v>
      </c>
      <c r="C16" s="192"/>
      <c r="D16" s="37"/>
    </row>
    <row r="17" spans="1:5" x14ac:dyDescent="0.2">
      <c r="A17" s="34"/>
      <c r="B17" s="36" t="s">
        <v>24</v>
      </c>
      <c r="C17" s="193">
        <f>110+120</f>
        <v>230</v>
      </c>
      <c r="D17" s="34" t="s">
        <v>10</v>
      </c>
    </row>
    <row r="18" spans="1:5" x14ac:dyDescent="0.2">
      <c r="A18" s="34"/>
      <c r="B18" s="36" t="s">
        <v>53</v>
      </c>
      <c r="C18" s="193">
        <v>7</v>
      </c>
      <c r="D18" s="34" t="s">
        <v>10</v>
      </c>
    </row>
    <row r="19" spans="1:5" x14ac:dyDescent="0.2">
      <c r="A19" s="34"/>
      <c r="B19" s="36" t="s">
        <v>72</v>
      </c>
      <c r="C19" s="193">
        <v>7</v>
      </c>
      <c r="D19" s="34" t="s">
        <v>10</v>
      </c>
    </row>
    <row r="20" spans="1:5" x14ac:dyDescent="0.2">
      <c r="A20" s="34"/>
      <c r="B20" s="36" t="s">
        <v>94</v>
      </c>
      <c r="C20" s="193">
        <v>4</v>
      </c>
      <c r="D20" s="34" t="s">
        <v>10</v>
      </c>
    </row>
    <row r="21" spans="1:5" x14ac:dyDescent="0.2">
      <c r="A21" s="34"/>
      <c r="B21" s="36" t="s">
        <v>95</v>
      </c>
      <c r="C21" s="193">
        <v>0</v>
      </c>
      <c r="D21" s="34" t="s">
        <v>36</v>
      </c>
    </row>
    <row r="22" spans="1:5" x14ac:dyDescent="0.2">
      <c r="A22" s="34"/>
      <c r="B22" s="36" t="s">
        <v>96</v>
      </c>
      <c r="C22" s="193">
        <f>C19</f>
        <v>7</v>
      </c>
      <c r="D22" s="34" t="s">
        <v>10</v>
      </c>
    </row>
    <row r="23" spans="1:5" x14ac:dyDescent="0.2">
      <c r="A23" s="34"/>
      <c r="B23" s="36" t="s">
        <v>97</v>
      </c>
      <c r="C23" s="193">
        <v>0</v>
      </c>
      <c r="D23" s="34" t="s">
        <v>36</v>
      </c>
    </row>
    <row r="24" spans="1:5" x14ac:dyDescent="0.2">
      <c r="A24" s="34"/>
      <c r="B24" s="36" t="s">
        <v>73</v>
      </c>
      <c r="C24" s="222">
        <v>1.5</v>
      </c>
      <c r="D24" s="34" t="s">
        <v>10</v>
      </c>
      <c r="E24" s="120"/>
    </row>
    <row r="25" spans="1:5" x14ac:dyDescent="0.2">
      <c r="A25" s="34"/>
      <c r="B25" s="36"/>
      <c r="C25" s="222"/>
      <c r="D25" s="34"/>
      <c r="E25" s="120"/>
    </row>
    <row r="26" spans="1:5" ht="14.25" customHeight="1" x14ac:dyDescent="0.2">
      <c r="A26" s="38"/>
      <c r="B26" s="39"/>
      <c r="C26" s="194"/>
      <c r="D26" s="40"/>
    </row>
    <row r="27" spans="1:5" x14ac:dyDescent="0.2">
      <c r="A27" s="41" t="s">
        <v>25</v>
      </c>
      <c r="B27" s="41" t="s">
        <v>15</v>
      </c>
      <c r="C27" s="195"/>
      <c r="D27" s="42"/>
    </row>
    <row r="28" spans="1:5" x14ac:dyDescent="0.2">
      <c r="A28" s="43" t="s">
        <v>3</v>
      </c>
      <c r="B28" s="44" t="s">
        <v>48</v>
      </c>
      <c r="C28" s="196"/>
      <c r="D28" s="45"/>
    </row>
    <row r="29" spans="1:5" x14ac:dyDescent="0.2">
      <c r="A29" s="43"/>
      <c r="B29" s="46" t="s">
        <v>60</v>
      </c>
      <c r="C29" s="196">
        <v>0</v>
      </c>
      <c r="D29" s="45" t="s">
        <v>6</v>
      </c>
    </row>
    <row r="30" spans="1:5" x14ac:dyDescent="0.2">
      <c r="A30" s="43"/>
      <c r="B30" s="47" t="s">
        <v>23</v>
      </c>
      <c r="C30" s="197">
        <f>ROUND((C29),2)</f>
        <v>0</v>
      </c>
      <c r="D30" s="48" t="s">
        <v>6</v>
      </c>
      <c r="E30" s="111"/>
    </row>
    <row r="31" spans="1:5" x14ac:dyDescent="0.2">
      <c r="A31" s="43" t="s">
        <v>4</v>
      </c>
      <c r="B31" s="44" t="s">
        <v>47</v>
      </c>
      <c r="C31" s="196"/>
      <c r="D31" s="45"/>
    </row>
    <row r="32" spans="1:5" x14ac:dyDescent="0.2">
      <c r="A32" s="43"/>
      <c r="B32" s="46" t="s">
        <v>122</v>
      </c>
      <c r="C32" s="196">
        <v>0</v>
      </c>
      <c r="D32" s="45" t="s">
        <v>6</v>
      </c>
    </row>
    <row r="33" spans="1:4" x14ac:dyDescent="0.2">
      <c r="A33" s="43"/>
      <c r="B33" s="47" t="s">
        <v>23</v>
      </c>
      <c r="C33" s="197">
        <f>ROUND((C32),2)</f>
        <v>0</v>
      </c>
      <c r="D33" s="48" t="s">
        <v>6</v>
      </c>
    </row>
    <row r="34" spans="1:4" x14ac:dyDescent="0.2">
      <c r="A34" s="41" t="s">
        <v>42</v>
      </c>
      <c r="B34" s="41" t="s">
        <v>38</v>
      </c>
      <c r="C34" s="198"/>
      <c r="D34" s="49"/>
    </row>
    <row r="35" spans="1:4" x14ac:dyDescent="0.2">
      <c r="A35" s="43" t="s">
        <v>5</v>
      </c>
      <c r="B35" s="44" t="s">
        <v>46</v>
      </c>
      <c r="C35" s="196"/>
      <c r="D35" s="45"/>
    </row>
    <row r="36" spans="1:4" x14ac:dyDescent="0.2">
      <c r="A36" s="87"/>
      <c r="B36" s="46" t="s">
        <v>68</v>
      </c>
      <c r="C36" s="196">
        <f>C17*C18</f>
        <v>1610</v>
      </c>
      <c r="D36" s="45" t="s">
        <v>6</v>
      </c>
    </row>
    <row r="37" spans="1:4" x14ac:dyDescent="0.2">
      <c r="A37" s="87"/>
      <c r="B37" s="46" t="s">
        <v>82</v>
      </c>
      <c r="C37" s="196">
        <f>C19*C20*C21</f>
        <v>0</v>
      </c>
      <c r="D37" s="45" t="s">
        <v>6</v>
      </c>
    </row>
    <row r="38" spans="1:4" x14ac:dyDescent="0.2">
      <c r="A38" s="43"/>
      <c r="B38" s="47" t="s">
        <v>23</v>
      </c>
      <c r="C38" s="197">
        <f>ROUND((C36+C37),2)</f>
        <v>1610</v>
      </c>
      <c r="D38" s="48" t="s">
        <v>6</v>
      </c>
    </row>
    <row r="39" spans="1:4" x14ac:dyDescent="0.2">
      <c r="A39" s="43"/>
      <c r="B39" s="47"/>
      <c r="C39" s="197"/>
      <c r="D39" s="48"/>
    </row>
    <row r="40" spans="1:4" x14ac:dyDescent="0.2">
      <c r="A40" s="43" t="s">
        <v>173</v>
      </c>
      <c r="B40" s="44" t="s">
        <v>172</v>
      </c>
      <c r="C40" s="196"/>
      <c r="D40" s="45"/>
    </row>
    <row r="41" spans="1:4" x14ac:dyDescent="0.2">
      <c r="A41" s="87"/>
      <c r="B41" s="46"/>
      <c r="C41" s="196">
        <f>C38</f>
        <v>1610</v>
      </c>
      <c r="D41" s="45" t="s">
        <v>6</v>
      </c>
    </row>
    <row r="42" spans="1:4" x14ac:dyDescent="0.2">
      <c r="A42" s="43"/>
      <c r="B42" s="47" t="s">
        <v>23</v>
      </c>
      <c r="C42" s="197">
        <f>C41</f>
        <v>1610</v>
      </c>
      <c r="D42" s="48" t="s">
        <v>6</v>
      </c>
    </row>
    <row r="43" spans="1:4" x14ac:dyDescent="0.2">
      <c r="A43" s="43"/>
      <c r="B43" s="47"/>
      <c r="C43" s="197"/>
      <c r="D43" s="48"/>
    </row>
    <row r="44" spans="1:4" ht="42.75" x14ac:dyDescent="0.2">
      <c r="A44" s="43" t="s">
        <v>199</v>
      </c>
      <c r="B44" s="244" t="str">
        <f>'02-Orç. Geral'!C25</f>
        <v xml:space="preserve">ESCAVACAO E CARGA MATERIAL 1A CATEGORIA, UTILIZANDO TRATOR DE ESTEIRAS DE 110 A 160HP COM LAMINA, PESO OPERACIONAL * 13T E PA CARREGADEIRA
COM 170 HP.  </v>
      </c>
      <c r="C44" s="240"/>
      <c r="D44" s="241"/>
    </row>
    <row r="45" spans="1:4" x14ac:dyDescent="0.2">
      <c r="A45" s="43"/>
      <c r="B45" s="46" t="s">
        <v>202</v>
      </c>
      <c r="C45" s="242">
        <f>C$17*C$18*0.2</f>
        <v>322</v>
      </c>
      <c r="D45" s="243" t="s">
        <v>11</v>
      </c>
    </row>
    <row r="46" spans="1:4" x14ac:dyDescent="0.2">
      <c r="A46" s="43"/>
      <c r="B46" s="46" t="s">
        <v>203</v>
      </c>
      <c r="C46" s="242">
        <f>C$19*C$20*C$21*0.2</f>
        <v>0</v>
      </c>
      <c r="D46" s="243" t="str">
        <f>D45</f>
        <v>m³</v>
      </c>
    </row>
    <row r="47" spans="1:4" x14ac:dyDescent="0.2">
      <c r="A47" s="43"/>
      <c r="B47" s="47" t="s">
        <v>23</v>
      </c>
      <c r="C47" s="240">
        <f>ROUND((C45+C46),2)</f>
        <v>322</v>
      </c>
      <c r="D47" s="241" t="str">
        <f>D46</f>
        <v>m³</v>
      </c>
    </row>
    <row r="48" spans="1:4" ht="28.5" x14ac:dyDescent="0.2">
      <c r="A48" s="43" t="s">
        <v>194</v>
      </c>
      <c r="B48" s="53" t="str">
        <f>'02-Orç. Geral'!C26</f>
        <v>TRANSPORTE LOCAL COM CAMINHAO BASCULANTE 6 M3, RODOVIA EM LEITO NATURAL - BOTA-FORA DMT = 5,0KM</v>
      </c>
      <c r="C48" s="240"/>
      <c r="D48" s="241"/>
    </row>
    <row r="49" spans="1:4" x14ac:dyDescent="0.2">
      <c r="A49" s="43"/>
      <c r="B49" s="46" t="s">
        <v>238</v>
      </c>
      <c r="C49" s="242">
        <f>C$17*C$18*0.2*10.6</f>
        <v>3413.2</v>
      </c>
      <c r="D49" s="243" t="s">
        <v>11</v>
      </c>
    </row>
    <row r="50" spans="1:4" x14ac:dyDescent="0.2">
      <c r="A50" s="43"/>
      <c r="B50" s="46" t="s">
        <v>239</v>
      </c>
      <c r="C50" s="242">
        <f>C$19*C$20*C$21*0.2*10.6</f>
        <v>0</v>
      </c>
      <c r="D50" s="243" t="str">
        <f>D49</f>
        <v>m³</v>
      </c>
    </row>
    <row r="51" spans="1:4" x14ac:dyDescent="0.2">
      <c r="A51" s="43"/>
      <c r="B51" s="47" t="s">
        <v>23</v>
      </c>
      <c r="C51" s="240">
        <f>ROUND((C49+C50),2)</f>
        <v>3413.2</v>
      </c>
      <c r="D51" s="241" t="s">
        <v>204</v>
      </c>
    </row>
    <row r="52" spans="1:4" ht="28.5" x14ac:dyDescent="0.2">
      <c r="A52" s="43" t="s">
        <v>196</v>
      </c>
      <c r="B52" s="245" t="s">
        <v>240</v>
      </c>
      <c r="C52" s="240"/>
      <c r="D52" s="241"/>
    </row>
    <row r="53" spans="1:4" x14ac:dyDescent="0.2">
      <c r="A53" s="43"/>
      <c r="B53" s="46" t="s">
        <v>238</v>
      </c>
      <c r="C53" s="242">
        <f>C$17*C$18*0.2*10.6</f>
        <v>3413.2</v>
      </c>
      <c r="D53" s="243" t="s">
        <v>11</v>
      </c>
    </row>
    <row r="54" spans="1:4" x14ac:dyDescent="0.2">
      <c r="A54" s="43"/>
      <c r="B54" s="46" t="s">
        <v>239</v>
      </c>
      <c r="C54" s="242">
        <f>C$19*C$20*C$21*0.2*10.6</f>
        <v>0</v>
      </c>
      <c r="D54" s="243" t="str">
        <f>D53</f>
        <v>m³</v>
      </c>
    </row>
    <row r="55" spans="1:4" x14ac:dyDescent="0.2">
      <c r="A55" s="43"/>
      <c r="B55" s="47" t="s">
        <v>23</v>
      </c>
      <c r="C55" s="240">
        <f>ROUND((C53+C54),2)</f>
        <v>3413.2</v>
      </c>
      <c r="D55" s="241" t="s">
        <v>204</v>
      </c>
    </row>
    <row r="56" spans="1:4" ht="28.5" x14ac:dyDescent="0.2">
      <c r="A56" s="43" t="s">
        <v>197</v>
      </c>
      <c r="B56" s="244" t="str">
        <f>'02-Orç. Geral'!C28</f>
        <v>BASE DE SOLO ESTABILIZADO SEM MISTURA, COMPACTACAO 100% PROCTOR NORMAL , EXCLUSIVE ESCAVACAO, CARGA E TRANSPORTE DO SOLO</v>
      </c>
      <c r="C56" s="240"/>
      <c r="D56" s="241"/>
    </row>
    <row r="57" spans="1:4" x14ac:dyDescent="0.2">
      <c r="A57" s="43"/>
      <c r="B57" s="46" t="s">
        <v>202</v>
      </c>
      <c r="C57" s="242">
        <f>C$17*C$18*0.2</f>
        <v>322</v>
      </c>
      <c r="D57" s="243" t="s">
        <v>11</v>
      </c>
    </row>
    <row r="58" spans="1:4" x14ac:dyDescent="0.2">
      <c r="A58" s="43"/>
      <c r="B58" s="46" t="s">
        <v>203</v>
      </c>
      <c r="C58" s="242">
        <f>C$19*C$20*C$21*0.2</f>
        <v>0</v>
      </c>
      <c r="D58" s="243" t="str">
        <f>D57</f>
        <v>m³</v>
      </c>
    </row>
    <row r="59" spans="1:4" x14ac:dyDescent="0.2">
      <c r="A59" s="43"/>
      <c r="B59" s="47" t="s">
        <v>23</v>
      </c>
      <c r="C59" s="240">
        <f>ROUND((C57+C58),2)</f>
        <v>322</v>
      </c>
      <c r="D59" s="241" t="str">
        <f>D58</f>
        <v>m³</v>
      </c>
    </row>
    <row r="60" spans="1:4" x14ac:dyDescent="0.2">
      <c r="A60" s="43"/>
      <c r="B60" s="47"/>
      <c r="C60" s="197"/>
      <c r="D60" s="48"/>
    </row>
    <row r="61" spans="1:4" x14ac:dyDescent="0.2">
      <c r="A61" s="41">
        <v>3</v>
      </c>
      <c r="B61" s="50" t="s">
        <v>49</v>
      </c>
      <c r="C61" s="198"/>
      <c r="D61" s="49"/>
    </row>
    <row r="62" spans="1:4" x14ac:dyDescent="0.2">
      <c r="A62" s="43" t="s">
        <v>8</v>
      </c>
      <c r="B62" s="44" t="s">
        <v>69</v>
      </c>
      <c r="C62" s="196"/>
      <c r="D62" s="45"/>
    </row>
    <row r="63" spans="1:4" x14ac:dyDescent="0.2">
      <c r="A63" s="43"/>
      <c r="B63" s="46" t="s">
        <v>85</v>
      </c>
      <c r="C63" s="196">
        <f>2*C17-(C22*C23)</f>
        <v>460</v>
      </c>
      <c r="D63" s="45" t="s">
        <v>10</v>
      </c>
    </row>
    <row r="64" spans="1:4" x14ac:dyDescent="0.2">
      <c r="A64" s="43"/>
      <c r="B64" s="46" t="s">
        <v>84</v>
      </c>
      <c r="C64" s="196">
        <f>C20*C21*2</f>
        <v>0</v>
      </c>
      <c r="D64" s="45" t="s">
        <v>10</v>
      </c>
    </row>
    <row r="65" spans="1:4" x14ac:dyDescent="0.2">
      <c r="A65" s="43"/>
      <c r="B65" s="47" t="s">
        <v>23</v>
      </c>
      <c r="C65" s="197">
        <f>ROUND((C63+C64),2)</f>
        <v>460</v>
      </c>
      <c r="D65" s="48" t="s">
        <v>10</v>
      </c>
    </row>
    <row r="66" spans="1:4" x14ac:dyDescent="0.2">
      <c r="A66" s="43" t="s">
        <v>33</v>
      </c>
      <c r="B66" s="110" t="s">
        <v>137</v>
      </c>
      <c r="C66" s="197"/>
      <c r="D66" s="48"/>
    </row>
    <row r="67" spans="1:4" x14ac:dyDescent="0.2">
      <c r="A67" s="43"/>
      <c r="B67" s="51" t="s">
        <v>109</v>
      </c>
      <c r="C67" s="196">
        <f>C65</f>
        <v>460</v>
      </c>
      <c r="D67" s="45" t="s">
        <v>10</v>
      </c>
    </row>
    <row r="68" spans="1:4" x14ac:dyDescent="0.2">
      <c r="A68" s="43"/>
      <c r="B68" s="47"/>
      <c r="C68" s="197">
        <f>ROUND((C67),2)</f>
        <v>460</v>
      </c>
      <c r="D68" s="48" t="s">
        <v>10</v>
      </c>
    </row>
    <row r="69" spans="1:4" x14ac:dyDescent="0.2">
      <c r="A69" s="43"/>
      <c r="B69" s="47"/>
      <c r="C69" s="197"/>
      <c r="D69" s="48"/>
    </row>
    <row r="70" spans="1:4" x14ac:dyDescent="0.2">
      <c r="A70" s="43" t="s">
        <v>134</v>
      </c>
      <c r="B70" s="110" t="s">
        <v>135</v>
      </c>
      <c r="C70" s="197"/>
      <c r="D70" s="48"/>
    </row>
    <row r="71" spans="1:4" x14ac:dyDescent="0.2">
      <c r="A71" s="43"/>
      <c r="B71" s="46" t="s">
        <v>168</v>
      </c>
      <c r="C71" s="197">
        <f>C23*C22*0.181*2</f>
        <v>0</v>
      </c>
      <c r="D71" s="48" t="s">
        <v>11</v>
      </c>
    </row>
    <row r="72" spans="1:4" x14ac:dyDescent="0.2">
      <c r="A72" s="43"/>
      <c r="B72" s="47" t="s">
        <v>23</v>
      </c>
      <c r="C72" s="197">
        <f>ROUND((C70+C71),2)</f>
        <v>0</v>
      </c>
      <c r="D72" s="48" t="s">
        <v>11</v>
      </c>
    </row>
    <row r="73" spans="1:4" x14ac:dyDescent="0.2">
      <c r="A73" s="43"/>
      <c r="B73" s="47"/>
      <c r="C73" s="197"/>
      <c r="D73" s="48"/>
    </row>
    <row r="74" spans="1:4" x14ac:dyDescent="0.2">
      <c r="A74" s="43"/>
      <c r="B74" s="47"/>
      <c r="C74" s="197"/>
      <c r="D74" s="48"/>
    </row>
    <row r="75" spans="1:4" x14ac:dyDescent="0.2">
      <c r="A75" s="41">
        <v>4</v>
      </c>
      <c r="B75" s="50" t="s">
        <v>43</v>
      </c>
      <c r="C75" s="195"/>
      <c r="D75" s="42"/>
    </row>
    <row r="76" spans="1:4" x14ac:dyDescent="0.2">
      <c r="A76" s="43" t="s">
        <v>9</v>
      </c>
      <c r="B76" s="91" t="s">
        <v>98</v>
      </c>
      <c r="C76" s="196"/>
      <c r="D76" s="45"/>
    </row>
    <row r="77" spans="1:4" x14ac:dyDescent="0.2">
      <c r="A77" s="43"/>
      <c r="B77" s="46" t="s">
        <v>70</v>
      </c>
      <c r="C77" s="196">
        <f>C17*C18</f>
        <v>1610</v>
      </c>
      <c r="D77" s="45" t="s">
        <v>6</v>
      </c>
    </row>
    <row r="78" spans="1:4" x14ac:dyDescent="0.2">
      <c r="A78" s="43"/>
      <c r="B78" s="46" t="s">
        <v>83</v>
      </c>
      <c r="C78" s="196">
        <f>C20*C22*C21</f>
        <v>0</v>
      </c>
      <c r="D78" s="45" t="s">
        <v>6</v>
      </c>
    </row>
    <row r="79" spans="1:4" x14ac:dyDescent="0.2">
      <c r="A79" s="43"/>
      <c r="B79" s="47" t="s">
        <v>23</v>
      </c>
      <c r="C79" s="197">
        <f>ROUND((C77+C78),2)</f>
        <v>1610</v>
      </c>
      <c r="D79" s="48" t="s">
        <v>6</v>
      </c>
    </row>
    <row r="80" spans="1:4" x14ac:dyDescent="0.2">
      <c r="A80" s="43" t="s">
        <v>99</v>
      </c>
      <c r="B80" s="44" t="s">
        <v>108</v>
      </c>
      <c r="C80" s="197"/>
      <c r="D80" s="48"/>
    </row>
    <row r="81" spans="1:4" x14ac:dyDescent="0.2">
      <c r="A81" s="43"/>
      <c r="B81" s="51" t="s">
        <v>58</v>
      </c>
      <c r="C81" s="196">
        <f>C79</f>
        <v>1610</v>
      </c>
      <c r="D81" s="45" t="s">
        <v>10</v>
      </c>
    </row>
    <row r="82" spans="1:4" x14ac:dyDescent="0.2">
      <c r="A82" s="43"/>
      <c r="B82" s="47" t="s">
        <v>23</v>
      </c>
      <c r="C82" s="197">
        <f>C81</f>
        <v>1610</v>
      </c>
      <c r="D82" s="48" t="s">
        <v>11</v>
      </c>
    </row>
    <row r="83" spans="1:4" x14ac:dyDescent="0.2">
      <c r="A83" s="43" t="s">
        <v>102</v>
      </c>
      <c r="B83" s="44" t="s">
        <v>100</v>
      </c>
      <c r="C83" s="197"/>
      <c r="D83" s="48"/>
    </row>
    <row r="84" spans="1:4" x14ac:dyDescent="0.2">
      <c r="A84" s="43"/>
      <c r="B84" s="46" t="s">
        <v>183</v>
      </c>
      <c r="C84" s="196">
        <f>C17*C18*0.035*2.3</f>
        <v>129.60500000000002</v>
      </c>
      <c r="D84" s="45" t="s">
        <v>101</v>
      </c>
    </row>
    <row r="85" spans="1:4" x14ac:dyDescent="0.2">
      <c r="A85" s="43"/>
      <c r="B85" s="46" t="s">
        <v>184</v>
      </c>
      <c r="C85" s="196">
        <f>C19*C20*C21*0.035*2.3</f>
        <v>0</v>
      </c>
      <c r="D85" s="45" t="s">
        <v>101</v>
      </c>
    </row>
    <row r="86" spans="1:4" x14ac:dyDescent="0.2">
      <c r="A86" s="43"/>
      <c r="B86" s="47" t="s">
        <v>23</v>
      </c>
      <c r="C86" s="197">
        <f>ROUND((C84+C85),2)</f>
        <v>129.61000000000001</v>
      </c>
      <c r="D86" s="48" t="s">
        <v>101</v>
      </c>
    </row>
    <row r="87" spans="1:4" x14ac:dyDescent="0.2">
      <c r="A87" s="43" t="s">
        <v>127</v>
      </c>
      <c r="B87" s="44" t="s">
        <v>175</v>
      </c>
      <c r="C87" s="197"/>
      <c r="D87" s="48"/>
    </row>
    <row r="88" spans="1:4" x14ac:dyDescent="0.2">
      <c r="A88" s="43"/>
      <c r="B88" s="44" t="s">
        <v>174</v>
      </c>
      <c r="C88" s="197"/>
      <c r="D88" s="223"/>
    </row>
    <row r="89" spans="1:4" x14ac:dyDescent="0.2">
      <c r="A89" s="43"/>
      <c r="B89" s="46" t="s">
        <v>208</v>
      </c>
      <c r="C89" s="196">
        <f>ROUND(C86,2)*44</f>
        <v>5702.84</v>
      </c>
      <c r="D89" s="48" t="s">
        <v>130</v>
      </c>
    </row>
    <row r="90" spans="1:4" x14ac:dyDescent="0.2">
      <c r="A90" s="43"/>
      <c r="B90" s="47" t="str">
        <f>B86</f>
        <v>total</v>
      </c>
      <c r="C90" s="197">
        <f>SUM(C89)</f>
        <v>5702.84</v>
      </c>
      <c r="D90" s="48" t="s">
        <v>130</v>
      </c>
    </row>
    <row r="91" spans="1:4" x14ac:dyDescent="0.2">
      <c r="A91" s="41">
        <v>5</v>
      </c>
      <c r="B91" s="50" t="s">
        <v>44</v>
      </c>
      <c r="C91" s="195"/>
      <c r="D91" s="42"/>
    </row>
    <row r="92" spans="1:4" s="133" customFormat="1" x14ac:dyDescent="0.2">
      <c r="A92" s="130" t="s">
        <v>39</v>
      </c>
      <c r="B92" s="131" t="s">
        <v>86</v>
      </c>
      <c r="C92" s="199"/>
      <c r="D92" s="132"/>
    </row>
    <row r="93" spans="1:4" x14ac:dyDescent="0.2">
      <c r="A93" s="43" t="s">
        <v>87</v>
      </c>
      <c r="B93" s="44" t="s">
        <v>51</v>
      </c>
      <c r="C93" s="197"/>
      <c r="D93" s="48"/>
    </row>
    <row r="94" spans="1:4" x14ac:dyDescent="0.2">
      <c r="A94" s="43"/>
      <c r="B94" s="46" t="s">
        <v>132</v>
      </c>
      <c r="C94" s="196">
        <f>C65*C24*0.1</f>
        <v>69</v>
      </c>
      <c r="D94" s="45" t="s">
        <v>11</v>
      </c>
    </row>
    <row r="95" spans="1:4" x14ac:dyDescent="0.2">
      <c r="A95" s="43"/>
      <c r="B95" s="47" t="s">
        <v>23</v>
      </c>
      <c r="C95" s="197">
        <f>SUM(C94)</f>
        <v>69</v>
      </c>
      <c r="D95" s="48" t="s">
        <v>11</v>
      </c>
    </row>
    <row r="96" spans="1:4" x14ac:dyDescent="0.2">
      <c r="A96" s="43" t="s">
        <v>88</v>
      </c>
      <c r="B96" s="44" t="s">
        <v>74</v>
      </c>
      <c r="C96" s="197"/>
      <c r="D96" s="48"/>
    </row>
    <row r="97" spans="1:4" x14ac:dyDescent="0.2">
      <c r="A97" s="43"/>
      <c r="B97" s="46" t="s">
        <v>75</v>
      </c>
      <c r="C97" s="196">
        <f>C65*C24</f>
        <v>690</v>
      </c>
      <c r="D97" s="45" t="s">
        <v>6</v>
      </c>
    </row>
    <row r="98" spans="1:4" x14ac:dyDescent="0.2">
      <c r="A98" s="43"/>
      <c r="B98" s="47" t="s">
        <v>23</v>
      </c>
      <c r="C98" s="197">
        <f>SUM(C97:C97)</f>
        <v>690</v>
      </c>
      <c r="D98" s="48" t="s">
        <v>6</v>
      </c>
    </row>
    <row r="99" spans="1:4" s="134" customFormat="1" x14ac:dyDescent="0.2">
      <c r="A99" s="87" t="s">
        <v>61</v>
      </c>
      <c r="B99" s="75" t="s">
        <v>59</v>
      </c>
      <c r="C99" s="197"/>
      <c r="D99" s="48"/>
    </row>
    <row r="100" spans="1:4" x14ac:dyDescent="0.2">
      <c r="A100" s="43" t="s">
        <v>89</v>
      </c>
      <c r="B100" s="44" t="s">
        <v>80</v>
      </c>
      <c r="C100" s="197"/>
      <c r="D100" s="48"/>
    </row>
    <row r="101" spans="1:4" x14ac:dyDescent="0.2">
      <c r="A101" s="43"/>
      <c r="B101" s="46" t="s">
        <v>81</v>
      </c>
      <c r="C101" s="196">
        <f>C65*0.1*0.15</f>
        <v>6.8999999999999995</v>
      </c>
      <c r="D101" s="45" t="s">
        <v>6</v>
      </c>
    </row>
    <row r="102" spans="1:4" x14ac:dyDescent="0.2">
      <c r="A102" s="43"/>
      <c r="B102" s="86" t="s">
        <v>23</v>
      </c>
      <c r="C102" s="197">
        <f>SUM(C100:C101)</f>
        <v>6.8999999999999995</v>
      </c>
      <c r="D102" s="48" t="s">
        <v>6</v>
      </c>
    </row>
    <row r="103" spans="1:4" x14ac:dyDescent="0.2">
      <c r="A103" s="43" t="s">
        <v>90</v>
      </c>
      <c r="B103" s="77" t="s">
        <v>56</v>
      </c>
      <c r="C103" s="197"/>
      <c r="D103" s="48"/>
    </row>
    <row r="104" spans="1:4" x14ac:dyDescent="0.2">
      <c r="A104" s="43"/>
      <c r="B104" s="76" t="s">
        <v>170</v>
      </c>
      <c r="C104" s="196">
        <f>C65*0.2*2</f>
        <v>184</v>
      </c>
      <c r="D104" s="45" t="s">
        <v>6</v>
      </c>
    </row>
    <row r="105" spans="1:4" x14ac:dyDescent="0.2">
      <c r="A105" s="43"/>
      <c r="B105" s="86" t="s">
        <v>23</v>
      </c>
      <c r="C105" s="197">
        <f>SUM(C104:C104)</f>
        <v>184</v>
      </c>
      <c r="D105" s="48" t="s">
        <v>6</v>
      </c>
    </row>
    <row r="106" spans="1:4" x14ac:dyDescent="0.2">
      <c r="A106" s="43" t="s">
        <v>91</v>
      </c>
      <c r="B106" s="77" t="s">
        <v>57</v>
      </c>
      <c r="C106" s="197"/>
      <c r="D106" s="48"/>
    </row>
    <row r="107" spans="1:4" x14ac:dyDescent="0.2">
      <c r="A107" s="43"/>
      <c r="B107" s="46" t="s">
        <v>76</v>
      </c>
      <c r="C107" s="196">
        <f>C65*0.1*0.3</f>
        <v>13.799999999999999</v>
      </c>
      <c r="D107" s="45" t="s">
        <v>11</v>
      </c>
    </row>
    <row r="108" spans="1:4" x14ac:dyDescent="0.2">
      <c r="A108" s="43"/>
      <c r="B108" s="86" t="s">
        <v>23</v>
      </c>
      <c r="C108" s="197">
        <f>SUM(C107:C107)</f>
        <v>13.799999999999999</v>
      </c>
      <c r="D108" s="48" t="s">
        <v>11</v>
      </c>
    </row>
    <row r="109" spans="1:4" x14ac:dyDescent="0.2">
      <c r="A109" s="41">
        <v>6</v>
      </c>
      <c r="B109" s="50" t="s">
        <v>110</v>
      </c>
      <c r="C109" s="195"/>
      <c r="D109" s="42"/>
    </row>
    <row r="110" spans="1:4" s="133" customFormat="1" x14ac:dyDescent="0.2">
      <c r="A110" s="130" t="s">
        <v>40</v>
      </c>
      <c r="B110" s="131" t="s">
        <v>45</v>
      </c>
      <c r="C110" s="199"/>
      <c r="D110" s="132"/>
    </row>
    <row r="111" spans="1:4" x14ac:dyDescent="0.2">
      <c r="A111" s="43" t="s">
        <v>111</v>
      </c>
      <c r="B111" s="53" t="s">
        <v>77</v>
      </c>
      <c r="C111" s="196"/>
      <c r="D111" s="45"/>
    </row>
    <row r="112" spans="1:4" x14ac:dyDescent="0.2">
      <c r="A112" s="43"/>
      <c r="B112" s="54"/>
      <c r="C112" s="196">
        <v>2</v>
      </c>
      <c r="D112" s="45" t="s">
        <v>36</v>
      </c>
    </row>
    <row r="113" spans="1:4" x14ac:dyDescent="0.2">
      <c r="A113" s="43"/>
      <c r="B113" s="55" t="s">
        <v>23</v>
      </c>
      <c r="C113" s="197">
        <f>SUM(C112:C112)</f>
        <v>2</v>
      </c>
      <c r="D113" s="48" t="s">
        <v>36</v>
      </c>
    </row>
    <row r="114" spans="1:4" x14ac:dyDescent="0.2">
      <c r="A114" s="43" t="s">
        <v>113</v>
      </c>
      <c r="B114" s="53" t="s">
        <v>71</v>
      </c>
      <c r="C114" s="196"/>
      <c r="D114" s="45"/>
    </row>
    <row r="115" spans="1:4" x14ac:dyDescent="0.2">
      <c r="A115" s="43"/>
      <c r="B115" s="54"/>
      <c r="C115" s="196">
        <f>2*2</f>
        <v>4</v>
      </c>
      <c r="D115" s="45" t="s">
        <v>36</v>
      </c>
    </row>
    <row r="116" spans="1:4" x14ac:dyDescent="0.2">
      <c r="A116" s="43"/>
      <c r="B116" s="55" t="s">
        <v>23</v>
      </c>
      <c r="C116" s="197">
        <f>SUM(C115:C115)</f>
        <v>4</v>
      </c>
      <c r="D116" s="48" t="s">
        <v>36</v>
      </c>
    </row>
    <row r="117" spans="1:4" x14ac:dyDescent="0.2">
      <c r="A117" s="43"/>
      <c r="B117" s="55"/>
      <c r="C117" s="197"/>
      <c r="D117" s="48"/>
    </row>
    <row r="118" spans="1:4" x14ac:dyDescent="0.2">
      <c r="A118" s="43" t="s">
        <v>133</v>
      </c>
      <c r="B118" s="53" t="s">
        <v>161</v>
      </c>
      <c r="C118" s="197"/>
      <c r="D118" s="48"/>
    </row>
    <row r="119" spans="1:4" x14ac:dyDescent="0.2">
      <c r="A119" s="43"/>
      <c r="B119" s="54" t="s">
        <v>138</v>
      </c>
      <c r="C119" s="196">
        <f>C112+(C115/2)</f>
        <v>4</v>
      </c>
      <c r="D119" s="48" t="s">
        <v>36</v>
      </c>
    </row>
    <row r="120" spans="1:4" x14ac:dyDescent="0.2">
      <c r="A120" s="43"/>
      <c r="B120" s="55" t="s">
        <v>23</v>
      </c>
      <c r="C120" s="197">
        <f>SUM(C119:C119)</f>
        <v>4</v>
      </c>
      <c r="D120" s="48" t="s">
        <v>36</v>
      </c>
    </row>
    <row r="121" spans="1:4" x14ac:dyDescent="0.2">
      <c r="A121" s="43"/>
      <c r="B121" s="55"/>
      <c r="C121" s="197"/>
      <c r="D121" s="48"/>
    </row>
    <row r="122" spans="1:4" s="133" customFormat="1" x14ac:dyDescent="0.2">
      <c r="A122" s="130" t="s">
        <v>50</v>
      </c>
      <c r="B122" s="131" t="s">
        <v>103</v>
      </c>
      <c r="C122" s="199"/>
      <c r="D122" s="132"/>
    </row>
    <row r="123" spans="1:4" x14ac:dyDescent="0.2">
      <c r="A123" s="43" t="s">
        <v>112</v>
      </c>
      <c r="B123" s="53" t="s">
        <v>104</v>
      </c>
      <c r="C123" s="196"/>
      <c r="D123" s="45"/>
    </row>
    <row r="124" spans="1:4" x14ac:dyDescent="0.2">
      <c r="A124" s="43"/>
      <c r="B124" s="54" t="s">
        <v>105</v>
      </c>
      <c r="C124" s="196">
        <f>C65*0.1*2</f>
        <v>92</v>
      </c>
      <c r="D124" s="45" t="s">
        <v>6</v>
      </c>
    </row>
    <row r="125" spans="1:4" ht="14.25" customHeight="1" x14ac:dyDescent="0.2">
      <c r="A125" s="43"/>
      <c r="B125" s="54" t="s">
        <v>106</v>
      </c>
      <c r="C125" s="196">
        <f>C65*0.1*0.5</f>
        <v>23</v>
      </c>
      <c r="D125" s="45" t="s">
        <v>6</v>
      </c>
    </row>
    <row r="126" spans="1:4" x14ac:dyDescent="0.2">
      <c r="A126" s="43"/>
      <c r="B126" s="54" t="s">
        <v>107</v>
      </c>
      <c r="C126" s="196">
        <f>2*C113</f>
        <v>4</v>
      </c>
      <c r="D126" s="45" t="s">
        <v>6</v>
      </c>
    </row>
    <row r="127" spans="1:4" x14ac:dyDescent="0.2">
      <c r="A127" s="43"/>
      <c r="B127" s="55" t="s">
        <v>23</v>
      </c>
      <c r="C127" s="197">
        <f>SUM(C124:C126)</f>
        <v>119</v>
      </c>
      <c r="D127" s="45" t="s">
        <v>6</v>
      </c>
    </row>
    <row r="128" spans="1:4" x14ac:dyDescent="0.2">
      <c r="A128" s="43"/>
      <c r="B128" s="55"/>
      <c r="C128" s="197"/>
      <c r="D128" s="48"/>
    </row>
    <row r="129" spans="1:4" x14ac:dyDescent="0.2">
      <c r="A129" s="41">
        <v>7</v>
      </c>
      <c r="B129" s="50" t="s">
        <v>19</v>
      </c>
      <c r="C129" s="195"/>
      <c r="D129" s="42"/>
    </row>
    <row r="130" spans="1:4" x14ac:dyDescent="0.2">
      <c r="A130" s="43" t="s">
        <v>52</v>
      </c>
      <c r="B130" s="44" t="s">
        <v>22</v>
      </c>
      <c r="C130" s="196"/>
      <c r="D130" s="45"/>
    </row>
    <row r="131" spans="1:4" x14ac:dyDescent="0.2">
      <c r="A131" s="43"/>
      <c r="B131" s="46" t="s">
        <v>215</v>
      </c>
      <c r="C131" s="196">
        <f>C79+C98</f>
        <v>2300</v>
      </c>
      <c r="D131" s="45" t="s">
        <v>6</v>
      </c>
    </row>
    <row r="132" spans="1:4" x14ac:dyDescent="0.2">
      <c r="A132" s="52"/>
      <c r="B132" s="55" t="s">
        <v>23</v>
      </c>
      <c r="C132" s="197">
        <f>SUM(C131:C131)</f>
        <v>2300</v>
      </c>
      <c r="D132" s="48" t="s">
        <v>6</v>
      </c>
    </row>
    <row r="139" spans="1:4" x14ac:dyDescent="0.2">
      <c r="A139" s="56"/>
    </row>
    <row r="140" spans="1:4" x14ac:dyDescent="0.2">
      <c r="A140" s="56"/>
    </row>
    <row r="141" spans="1:4" x14ac:dyDescent="0.2">
      <c r="A141" s="56"/>
      <c r="B141" s="56"/>
      <c r="C141" s="200"/>
    </row>
    <row r="142" spans="1:4" x14ac:dyDescent="0.2">
      <c r="A142" s="56"/>
      <c r="B142" s="56"/>
      <c r="C142" s="200"/>
    </row>
    <row r="143" spans="1:4" x14ac:dyDescent="0.2">
      <c r="A143" s="56"/>
      <c r="B143" s="56"/>
      <c r="C143" s="200"/>
    </row>
    <row r="144" spans="1:4" x14ac:dyDescent="0.2">
      <c r="A144" s="56"/>
      <c r="B144" s="56"/>
      <c r="C144" s="200"/>
    </row>
    <row r="145" spans="1:3" x14ac:dyDescent="0.2">
      <c r="A145" s="56"/>
      <c r="B145" s="56"/>
      <c r="C145" s="200"/>
    </row>
    <row r="146" spans="1:3" x14ac:dyDescent="0.2">
      <c r="A146" s="56"/>
      <c r="B146" s="56"/>
      <c r="C146" s="200"/>
    </row>
    <row r="147" spans="1:3" x14ac:dyDescent="0.2">
      <c r="A147" s="56"/>
      <c r="B147" s="56"/>
      <c r="C147" s="200"/>
    </row>
    <row r="148" spans="1:3" x14ac:dyDescent="0.2">
      <c r="A148" s="56"/>
      <c r="B148" s="56"/>
      <c r="C148" s="200"/>
    </row>
    <row r="149" spans="1:3" x14ac:dyDescent="0.2">
      <c r="A149" s="56"/>
      <c r="B149" s="56"/>
      <c r="C149" s="200"/>
    </row>
    <row r="150" spans="1:3" x14ac:dyDescent="0.2">
      <c r="A150" s="56"/>
      <c r="B150" s="56"/>
      <c r="C150" s="200"/>
    </row>
    <row r="151" spans="1:3" x14ac:dyDescent="0.2">
      <c r="A151" s="56"/>
      <c r="B151" s="56"/>
      <c r="C151" s="200"/>
    </row>
    <row r="152" spans="1:3" x14ac:dyDescent="0.2">
      <c r="B152" s="56"/>
      <c r="C152" s="200"/>
    </row>
    <row r="153" spans="1:3" x14ac:dyDescent="0.2">
      <c r="B153" s="56"/>
      <c r="C153" s="200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5" fitToHeight="2" orientation="portrait" horizontalDpi="300" verticalDpi="300" r:id="rId1"/>
  <headerFooter alignWithMargins="0">
    <oddFooter>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5:E153"/>
  <sheetViews>
    <sheetView view="pageBreakPreview" topLeftCell="A45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191" bestFit="1" customWidth="1"/>
    <col min="4" max="4" width="9.28515625" style="57" customWidth="1"/>
    <col min="5" max="5" width="15.28515625" style="4" bestFit="1" customWidth="1"/>
    <col min="6" max="16384" width="9.140625" style="4"/>
  </cols>
  <sheetData>
    <row r="5" spans="1:5" ht="15" x14ac:dyDescent="0.25">
      <c r="A5" s="393" t="s">
        <v>13</v>
      </c>
      <c r="B5" s="393"/>
      <c r="C5" s="393"/>
      <c r="D5" s="393"/>
    </row>
    <row r="6" spans="1:5" ht="15" x14ac:dyDescent="0.25">
      <c r="A6" s="393" t="s">
        <v>169</v>
      </c>
      <c r="B6" s="393"/>
      <c r="C6" s="393"/>
      <c r="D6" s="393"/>
    </row>
    <row r="7" spans="1:5" ht="15" x14ac:dyDescent="0.25">
      <c r="A7" s="393" t="s">
        <v>14</v>
      </c>
      <c r="B7" s="393"/>
      <c r="C7" s="393"/>
      <c r="D7" s="393"/>
    </row>
    <row r="8" spans="1:5" x14ac:dyDescent="0.2">
      <c r="A8" s="31"/>
      <c r="B8" s="31"/>
      <c r="C8" s="190"/>
      <c r="D8" s="31"/>
    </row>
    <row r="9" spans="1:5" x14ac:dyDescent="0.2">
      <c r="A9" s="31"/>
      <c r="B9" s="31"/>
      <c r="C9" s="190"/>
      <c r="D9" s="31"/>
    </row>
    <row r="10" spans="1:5" x14ac:dyDescent="0.2">
      <c r="A10" s="31"/>
      <c r="B10" s="31"/>
      <c r="C10" s="190"/>
      <c r="D10" s="31"/>
      <c r="E10" s="111"/>
    </row>
    <row r="11" spans="1:5" ht="19.5" x14ac:dyDescent="0.25">
      <c r="A11" s="392" t="s">
        <v>78</v>
      </c>
      <c r="B11" s="392"/>
      <c r="C11" s="392"/>
      <c r="D11" s="392"/>
      <c r="E11" s="111"/>
    </row>
    <row r="12" spans="1:5" x14ac:dyDescent="0.2">
      <c r="A12" s="31"/>
      <c r="B12" s="31"/>
      <c r="C12" s="190"/>
      <c r="D12" s="32"/>
      <c r="E12" s="111"/>
    </row>
    <row r="13" spans="1:5" x14ac:dyDescent="0.2">
      <c r="A13" s="58" t="s">
        <v>20</v>
      </c>
      <c r="B13" s="33">
        <f>'02-Orç. Geral'!B9:C9</f>
        <v>0</v>
      </c>
      <c r="C13" s="190"/>
      <c r="D13" s="32"/>
    </row>
    <row r="14" spans="1:5" x14ac:dyDescent="0.2">
      <c r="A14" s="58" t="s">
        <v>21</v>
      </c>
      <c r="B14" s="33">
        <f>'02-Orç. Geral'!B10:C10</f>
        <v>0</v>
      </c>
    </row>
    <row r="15" spans="1:5" x14ac:dyDescent="0.2">
      <c r="A15" s="58" t="s">
        <v>62</v>
      </c>
      <c r="B15" s="33" t="s">
        <v>229</v>
      </c>
    </row>
    <row r="16" spans="1:5" x14ac:dyDescent="0.2">
      <c r="A16" s="34"/>
      <c r="B16" s="35" t="s">
        <v>41</v>
      </c>
      <c r="C16" s="192"/>
      <c r="D16" s="37"/>
    </row>
    <row r="17" spans="1:5" x14ac:dyDescent="0.2">
      <c r="A17" s="34"/>
      <c r="B17" s="36" t="s">
        <v>24</v>
      </c>
      <c r="C17" s="193">
        <v>130</v>
      </c>
      <c r="D17" s="34" t="s">
        <v>10</v>
      </c>
    </row>
    <row r="18" spans="1:5" x14ac:dyDescent="0.2">
      <c r="A18" s="34"/>
      <c r="B18" s="36" t="s">
        <v>53</v>
      </c>
      <c r="C18" s="193">
        <f>7*2</f>
        <v>14</v>
      </c>
      <c r="D18" s="34" t="s">
        <v>10</v>
      </c>
    </row>
    <row r="19" spans="1:5" x14ac:dyDescent="0.2">
      <c r="A19" s="34"/>
      <c r="B19" s="36" t="s">
        <v>72</v>
      </c>
      <c r="C19" s="193">
        <f>C18</f>
        <v>14</v>
      </c>
      <c r="D19" s="34" t="s">
        <v>10</v>
      </c>
    </row>
    <row r="20" spans="1:5" x14ac:dyDescent="0.2">
      <c r="A20" s="34"/>
      <c r="B20" s="36" t="s">
        <v>94</v>
      </c>
      <c r="C20" s="193">
        <v>4</v>
      </c>
      <c r="D20" s="34" t="s">
        <v>10</v>
      </c>
    </row>
    <row r="21" spans="1:5" x14ac:dyDescent="0.2">
      <c r="A21" s="34"/>
      <c r="B21" s="36" t="s">
        <v>95</v>
      </c>
      <c r="C21" s="193">
        <v>0</v>
      </c>
      <c r="D21" s="34" t="s">
        <v>36</v>
      </c>
    </row>
    <row r="22" spans="1:5" x14ac:dyDescent="0.2">
      <c r="A22" s="34"/>
      <c r="B22" s="36" t="s">
        <v>96</v>
      </c>
      <c r="C22" s="193">
        <f>C18</f>
        <v>14</v>
      </c>
      <c r="D22" s="34" t="s">
        <v>10</v>
      </c>
    </row>
    <row r="23" spans="1:5" x14ac:dyDescent="0.2">
      <c r="A23" s="34"/>
      <c r="B23" s="36" t="s">
        <v>97</v>
      </c>
      <c r="C23" s="193">
        <v>0</v>
      </c>
      <c r="D23" s="34" t="s">
        <v>36</v>
      </c>
    </row>
    <row r="24" spans="1:5" x14ac:dyDescent="0.2">
      <c r="A24" s="34"/>
      <c r="B24" s="36" t="s">
        <v>73</v>
      </c>
      <c r="C24" s="222">
        <v>1.5</v>
      </c>
      <c r="D24" s="34" t="s">
        <v>10</v>
      </c>
      <c r="E24" s="120"/>
    </row>
    <row r="25" spans="1:5" x14ac:dyDescent="0.2">
      <c r="A25" s="34"/>
      <c r="B25" s="36"/>
      <c r="C25" s="222"/>
      <c r="D25" s="34"/>
      <c r="E25" s="120"/>
    </row>
    <row r="26" spans="1:5" ht="14.25" customHeight="1" x14ac:dyDescent="0.2">
      <c r="A26" s="38"/>
      <c r="B26" s="39"/>
      <c r="C26" s="194"/>
      <c r="D26" s="40"/>
    </row>
    <row r="27" spans="1:5" x14ac:dyDescent="0.2">
      <c r="A27" s="41" t="s">
        <v>25</v>
      </c>
      <c r="B27" s="41" t="s">
        <v>15</v>
      </c>
      <c r="C27" s="195"/>
      <c r="D27" s="42"/>
    </row>
    <row r="28" spans="1:5" x14ac:dyDescent="0.2">
      <c r="A28" s="43" t="s">
        <v>3</v>
      </c>
      <c r="B28" s="44" t="s">
        <v>48</v>
      </c>
      <c r="C28" s="196"/>
      <c r="D28" s="45"/>
    </row>
    <row r="29" spans="1:5" x14ac:dyDescent="0.2">
      <c r="A29" s="43"/>
      <c r="B29" s="46" t="s">
        <v>60</v>
      </c>
      <c r="C29" s="196">
        <v>0</v>
      </c>
      <c r="D29" s="45" t="s">
        <v>6</v>
      </c>
    </row>
    <row r="30" spans="1:5" x14ac:dyDescent="0.2">
      <c r="A30" s="43"/>
      <c r="B30" s="47" t="s">
        <v>23</v>
      </c>
      <c r="C30" s="197">
        <f>ROUND((C29),2)</f>
        <v>0</v>
      </c>
      <c r="D30" s="48" t="s">
        <v>6</v>
      </c>
      <c r="E30" s="111"/>
    </row>
    <row r="31" spans="1:5" x14ac:dyDescent="0.2">
      <c r="A31" s="43" t="s">
        <v>4</v>
      </c>
      <c r="B31" s="44" t="s">
        <v>47</v>
      </c>
      <c r="C31" s="196"/>
      <c r="D31" s="45"/>
    </row>
    <row r="32" spans="1:5" x14ac:dyDescent="0.2">
      <c r="A32" s="43"/>
      <c r="B32" s="46" t="s">
        <v>122</v>
      </c>
      <c r="C32" s="196">
        <v>0</v>
      </c>
      <c r="D32" s="45" t="s">
        <v>6</v>
      </c>
    </row>
    <row r="33" spans="1:4" x14ac:dyDescent="0.2">
      <c r="A33" s="43"/>
      <c r="B33" s="47" t="s">
        <v>23</v>
      </c>
      <c r="C33" s="197">
        <f>ROUND((C32),2)</f>
        <v>0</v>
      </c>
      <c r="D33" s="48" t="s">
        <v>6</v>
      </c>
    </row>
    <row r="34" spans="1:4" x14ac:dyDescent="0.2">
      <c r="A34" s="41" t="s">
        <v>42</v>
      </c>
      <c r="B34" s="41" t="s">
        <v>38</v>
      </c>
      <c r="C34" s="198"/>
      <c r="D34" s="49"/>
    </row>
    <row r="35" spans="1:4" x14ac:dyDescent="0.2">
      <c r="A35" s="43" t="s">
        <v>5</v>
      </c>
      <c r="B35" s="44" t="s">
        <v>46</v>
      </c>
      <c r="C35" s="196"/>
      <c r="D35" s="45"/>
    </row>
    <row r="36" spans="1:4" x14ac:dyDescent="0.2">
      <c r="A36" s="87"/>
      <c r="B36" s="46" t="s">
        <v>68</v>
      </c>
      <c r="C36" s="196">
        <f>C17*C18</f>
        <v>1820</v>
      </c>
      <c r="D36" s="45" t="s">
        <v>6</v>
      </c>
    </row>
    <row r="37" spans="1:4" x14ac:dyDescent="0.2">
      <c r="A37" s="87"/>
      <c r="B37" s="46" t="s">
        <v>82</v>
      </c>
      <c r="C37" s="196">
        <f>C19*C20*C21</f>
        <v>0</v>
      </c>
      <c r="D37" s="45" t="s">
        <v>6</v>
      </c>
    </row>
    <row r="38" spans="1:4" x14ac:dyDescent="0.2">
      <c r="A38" s="43"/>
      <c r="B38" s="47" t="s">
        <v>23</v>
      </c>
      <c r="C38" s="197">
        <f>ROUND((C36+C37),2)</f>
        <v>1820</v>
      </c>
      <c r="D38" s="48" t="s">
        <v>6</v>
      </c>
    </row>
    <row r="39" spans="1:4" x14ac:dyDescent="0.2">
      <c r="A39" s="43"/>
      <c r="B39" s="47"/>
      <c r="C39" s="197"/>
      <c r="D39" s="48"/>
    </row>
    <row r="40" spans="1:4" x14ac:dyDescent="0.2">
      <c r="A40" s="43" t="s">
        <v>173</v>
      </c>
      <c r="B40" s="44" t="s">
        <v>172</v>
      </c>
      <c r="C40" s="196"/>
      <c r="D40" s="45"/>
    </row>
    <row r="41" spans="1:4" x14ac:dyDescent="0.2">
      <c r="A41" s="87"/>
      <c r="B41" s="46"/>
      <c r="C41" s="196">
        <f>C38</f>
        <v>1820</v>
      </c>
      <c r="D41" s="45" t="s">
        <v>6</v>
      </c>
    </row>
    <row r="42" spans="1:4" x14ac:dyDescent="0.2">
      <c r="A42" s="43"/>
      <c r="B42" s="47" t="s">
        <v>23</v>
      </c>
      <c r="C42" s="197">
        <f>C41</f>
        <v>1820</v>
      </c>
      <c r="D42" s="48" t="s">
        <v>6</v>
      </c>
    </row>
    <row r="43" spans="1:4" x14ac:dyDescent="0.2">
      <c r="A43" s="43"/>
      <c r="B43" s="47"/>
      <c r="C43" s="197"/>
      <c r="D43" s="48"/>
    </row>
    <row r="44" spans="1:4" ht="42.75" x14ac:dyDescent="0.2">
      <c r="A44" s="43" t="s">
        <v>199</v>
      </c>
      <c r="B44" s="244" t="str">
        <f>'02-Orç. Geral'!C25</f>
        <v xml:space="preserve">ESCAVACAO E CARGA MATERIAL 1A CATEGORIA, UTILIZANDO TRATOR DE ESTEIRAS DE 110 A 160HP COM LAMINA, PESO OPERACIONAL * 13T E PA CARREGADEIRA
COM 170 HP.  </v>
      </c>
      <c r="C44" s="240"/>
      <c r="D44" s="241"/>
    </row>
    <row r="45" spans="1:4" x14ac:dyDescent="0.2">
      <c r="A45" s="43"/>
      <c r="B45" s="46" t="s">
        <v>202</v>
      </c>
      <c r="C45" s="242">
        <f>C$17*C$18*0.2</f>
        <v>364</v>
      </c>
      <c r="D45" s="243" t="s">
        <v>11</v>
      </c>
    </row>
    <row r="46" spans="1:4" x14ac:dyDescent="0.2">
      <c r="A46" s="43"/>
      <c r="B46" s="46" t="s">
        <v>203</v>
      </c>
      <c r="C46" s="242">
        <f>C$19*C$20*C$21*0.2</f>
        <v>0</v>
      </c>
      <c r="D46" s="243" t="str">
        <f>D45</f>
        <v>m³</v>
      </c>
    </row>
    <row r="47" spans="1:4" x14ac:dyDescent="0.2">
      <c r="A47" s="43"/>
      <c r="B47" s="47" t="s">
        <v>23</v>
      </c>
      <c r="C47" s="240">
        <f>ROUND((C45+C46),2)</f>
        <v>364</v>
      </c>
      <c r="D47" s="241" t="str">
        <f>D46</f>
        <v>m³</v>
      </c>
    </row>
    <row r="48" spans="1:4" ht="28.5" x14ac:dyDescent="0.2">
      <c r="A48" s="43" t="s">
        <v>194</v>
      </c>
      <c r="B48" s="53" t="str">
        <f>'02-Orç. Geral'!C26</f>
        <v>TRANSPORTE LOCAL COM CAMINHAO BASCULANTE 6 M3, RODOVIA EM LEITO NATURAL - BOTA-FORA DMT = 5,0KM</v>
      </c>
      <c r="C48" s="240"/>
      <c r="D48" s="241"/>
    </row>
    <row r="49" spans="1:4" x14ac:dyDescent="0.2">
      <c r="A49" s="43"/>
      <c r="B49" s="46" t="s">
        <v>238</v>
      </c>
      <c r="C49" s="242">
        <f>C$17*C$18*0.2*10.6</f>
        <v>3858.4</v>
      </c>
      <c r="D49" s="243" t="s">
        <v>11</v>
      </c>
    </row>
    <row r="50" spans="1:4" x14ac:dyDescent="0.2">
      <c r="A50" s="43"/>
      <c r="B50" s="46" t="s">
        <v>239</v>
      </c>
      <c r="C50" s="242">
        <f>C$19*C$20*C$21*0.2*10.6</f>
        <v>0</v>
      </c>
      <c r="D50" s="243" t="str">
        <f>D49</f>
        <v>m³</v>
      </c>
    </row>
    <row r="51" spans="1:4" x14ac:dyDescent="0.2">
      <c r="A51" s="43"/>
      <c r="B51" s="47" t="s">
        <v>23</v>
      </c>
      <c r="C51" s="240">
        <f>ROUND((C49+C50),2)</f>
        <v>3858.4</v>
      </c>
      <c r="D51" s="241" t="s">
        <v>204</v>
      </c>
    </row>
    <row r="52" spans="1:4" ht="28.5" x14ac:dyDescent="0.2">
      <c r="A52" s="43" t="s">
        <v>196</v>
      </c>
      <c r="B52" s="245" t="s">
        <v>240</v>
      </c>
      <c r="C52" s="240"/>
      <c r="D52" s="241"/>
    </row>
    <row r="53" spans="1:4" x14ac:dyDescent="0.2">
      <c r="A53" s="43"/>
      <c r="B53" s="46" t="s">
        <v>238</v>
      </c>
      <c r="C53" s="242">
        <f>C$17*C$18*0.2*10.6</f>
        <v>3858.4</v>
      </c>
      <c r="D53" s="243" t="s">
        <v>11</v>
      </c>
    </row>
    <row r="54" spans="1:4" x14ac:dyDescent="0.2">
      <c r="A54" s="43"/>
      <c r="B54" s="46" t="s">
        <v>239</v>
      </c>
      <c r="C54" s="242">
        <f>C$19*C$20*C$21*0.2*10.6</f>
        <v>0</v>
      </c>
      <c r="D54" s="243" t="str">
        <f>D53</f>
        <v>m³</v>
      </c>
    </row>
    <row r="55" spans="1:4" x14ac:dyDescent="0.2">
      <c r="A55" s="43"/>
      <c r="B55" s="47" t="s">
        <v>23</v>
      </c>
      <c r="C55" s="240">
        <f>ROUND((C53+C54),2)</f>
        <v>3858.4</v>
      </c>
      <c r="D55" s="241" t="s">
        <v>204</v>
      </c>
    </row>
    <row r="56" spans="1:4" ht="28.5" x14ac:dyDescent="0.2">
      <c r="A56" s="43" t="s">
        <v>197</v>
      </c>
      <c r="B56" s="244" t="str">
        <f>'02-Orç. Geral'!C28</f>
        <v>BASE DE SOLO ESTABILIZADO SEM MISTURA, COMPACTACAO 100% PROCTOR NORMAL , EXCLUSIVE ESCAVACAO, CARGA E TRANSPORTE DO SOLO</v>
      </c>
      <c r="C56" s="240"/>
      <c r="D56" s="241"/>
    </row>
    <row r="57" spans="1:4" x14ac:dyDescent="0.2">
      <c r="A57" s="43"/>
      <c r="B57" s="46" t="s">
        <v>202</v>
      </c>
      <c r="C57" s="242">
        <f>C$17*C$18*0.2</f>
        <v>364</v>
      </c>
      <c r="D57" s="243" t="s">
        <v>11</v>
      </c>
    </row>
    <row r="58" spans="1:4" x14ac:dyDescent="0.2">
      <c r="A58" s="43"/>
      <c r="B58" s="46" t="s">
        <v>203</v>
      </c>
      <c r="C58" s="242">
        <f>C$19*C$20*C$21*0.2</f>
        <v>0</v>
      </c>
      <c r="D58" s="243" t="str">
        <f>D57</f>
        <v>m³</v>
      </c>
    </row>
    <row r="59" spans="1:4" x14ac:dyDescent="0.2">
      <c r="A59" s="43"/>
      <c r="B59" s="47" t="s">
        <v>23</v>
      </c>
      <c r="C59" s="240">
        <f>ROUND((C57+C58),2)</f>
        <v>364</v>
      </c>
      <c r="D59" s="241" t="str">
        <f>D58</f>
        <v>m³</v>
      </c>
    </row>
    <row r="60" spans="1:4" x14ac:dyDescent="0.2">
      <c r="A60" s="43"/>
      <c r="B60" s="47"/>
      <c r="C60" s="197"/>
      <c r="D60" s="48"/>
    </row>
    <row r="61" spans="1:4" x14ac:dyDescent="0.2">
      <c r="A61" s="41">
        <v>3</v>
      </c>
      <c r="B61" s="50" t="s">
        <v>49</v>
      </c>
      <c r="C61" s="198"/>
      <c r="D61" s="49"/>
    </row>
    <row r="62" spans="1:4" x14ac:dyDescent="0.2">
      <c r="A62" s="43" t="s">
        <v>8</v>
      </c>
      <c r="B62" s="44" t="s">
        <v>69</v>
      </c>
      <c r="C62" s="196"/>
      <c r="D62" s="45"/>
    </row>
    <row r="63" spans="1:4" x14ac:dyDescent="0.2">
      <c r="A63" s="43"/>
      <c r="B63" s="46" t="s">
        <v>85</v>
      </c>
      <c r="C63" s="196">
        <f>2*C17-(C22*C23)</f>
        <v>260</v>
      </c>
      <c r="D63" s="45" t="s">
        <v>10</v>
      </c>
    </row>
    <row r="64" spans="1:4" x14ac:dyDescent="0.2">
      <c r="A64" s="43"/>
      <c r="B64" s="46" t="s">
        <v>84</v>
      </c>
      <c r="C64" s="196">
        <f>C20*C21*2</f>
        <v>0</v>
      </c>
      <c r="D64" s="45" t="s">
        <v>10</v>
      </c>
    </row>
    <row r="65" spans="1:4" x14ac:dyDescent="0.2">
      <c r="A65" s="43"/>
      <c r="B65" s="47" t="s">
        <v>23</v>
      </c>
      <c r="C65" s="197">
        <f>ROUND((C63+C64),2)</f>
        <v>260</v>
      </c>
      <c r="D65" s="48" t="s">
        <v>10</v>
      </c>
    </row>
    <row r="66" spans="1:4" x14ac:dyDescent="0.2">
      <c r="A66" s="43" t="s">
        <v>33</v>
      </c>
      <c r="B66" s="110" t="s">
        <v>137</v>
      </c>
      <c r="C66" s="197"/>
      <c r="D66" s="48"/>
    </row>
    <row r="67" spans="1:4" x14ac:dyDescent="0.2">
      <c r="A67" s="43"/>
      <c r="B67" s="51" t="s">
        <v>109</v>
      </c>
      <c r="C67" s="196">
        <f>C65</f>
        <v>260</v>
      </c>
      <c r="D67" s="45" t="s">
        <v>10</v>
      </c>
    </row>
    <row r="68" spans="1:4" x14ac:dyDescent="0.2">
      <c r="A68" s="43"/>
      <c r="B68" s="47"/>
      <c r="C68" s="197">
        <f>ROUND((C67),2)</f>
        <v>260</v>
      </c>
      <c r="D68" s="48" t="s">
        <v>10</v>
      </c>
    </row>
    <row r="69" spans="1:4" x14ac:dyDescent="0.2">
      <c r="A69" s="43"/>
      <c r="B69" s="47"/>
      <c r="C69" s="197"/>
      <c r="D69" s="48"/>
    </row>
    <row r="70" spans="1:4" x14ac:dyDescent="0.2">
      <c r="A70" s="43" t="s">
        <v>134</v>
      </c>
      <c r="B70" s="110" t="s">
        <v>135</v>
      </c>
      <c r="C70" s="197"/>
      <c r="D70" s="48"/>
    </row>
    <row r="71" spans="1:4" x14ac:dyDescent="0.2">
      <c r="A71" s="43"/>
      <c r="B71" s="46" t="s">
        <v>168</v>
      </c>
      <c r="C71" s="197">
        <f>C23*C22*0.181*2</f>
        <v>0</v>
      </c>
      <c r="D71" s="48" t="s">
        <v>11</v>
      </c>
    </row>
    <row r="72" spans="1:4" x14ac:dyDescent="0.2">
      <c r="A72" s="43"/>
      <c r="B72" s="47" t="s">
        <v>23</v>
      </c>
      <c r="C72" s="197">
        <f>ROUND((C70+C71),2)</f>
        <v>0</v>
      </c>
      <c r="D72" s="48" t="s">
        <v>11</v>
      </c>
    </row>
    <row r="73" spans="1:4" x14ac:dyDescent="0.2">
      <c r="A73" s="43"/>
      <c r="B73" s="47"/>
      <c r="C73" s="197"/>
      <c r="D73" s="48"/>
    </row>
    <row r="74" spans="1:4" x14ac:dyDescent="0.2">
      <c r="A74" s="43"/>
      <c r="B74" s="47"/>
      <c r="C74" s="197"/>
      <c r="D74" s="48"/>
    </row>
    <row r="75" spans="1:4" x14ac:dyDescent="0.2">
      <c r="A75" s="41">
        <v>4</v>
      </c>
      <c r="B75" s="50" t="s">
        <v>43</v>
      </c>
      <c r="C75" s="195"/>
      <c r="D75" s="42"/>
    </row>
    <row r="76" spans="1:4" x14ac:dyDescent="0.2">
      <c r="A76" s="43" t="s">
        <v>9</v>
      </c>
      <c r="B76" s="91" t="s">
        <v>98</v>
      </c>
      <c r="C76" s="196"/>
      <c r="D76" s="45"/>
    </row>
    <row r="77" spans="1:4" x14ac:dyDescent="0.2">
      <c r="A77" s="43"/>
      <c r="B77" s="46" t="s">
        <v>70</v>
      </c>
      <c r="C77" s="196">
        <f>C17*C18</f>
        <v>1820</v>
      </c>
      <c r="D77" s="45" t="s">
        <v>6</v>
      </c>
    </row>
    <row r="78" spans="1:4" x14ac:dyDescent="0.2">
      <c r="A78" s="43"/>
      <c r="B78" s="46" t="s">
        <v>83</v>
      </c>
      <c r="C78" s="196">
        <f>C20*C22*C21</f>
        <v>0</v>
      </c>
      <c r="D78" s="45" t="s">
        <v>6</v>
      </c>
    </row>
    <row r="79" spans="1:4" x14ac:dyDescent="0.2">
      <c r="A79" s="43"/>
      <c r="B79" s="47" t="s">
        <v>23</v>
      </c>
      <c r="C79" s="197">
        <f>ROUND((C77+C78),2)</f>
        <v>1820</v>
      </c>
      <c r="D79" s="48" t="s">
        <v>6</v>
      </c>
    </row>
    <row r="80" spans="1:4" x14ac:dyDescent="0.2">
      <c r="A80" s="43" t="s">
        <v>99</v>
      </c>
      <c r="B80" s="44" t="s">
        <v>108</v>
      </c>
      <c r="C80" s="197"/>
      <c r="D80" s="48"/>
    </row>
    <row r="81" spans="1:4" x14ac:dyDescent="0.2">
      <c r="A81" s="43"/>
      <c r="B81" s="51" t="s">
        <v>58</v>
      </c>
      <c r="C81" s="196">
        <f>C79</f>
        <v>1820</v>
      </c>
      <c r="D81" s="45" t="s">
        <v>10</v>
      </c>
    </row>
    <row r="82" spans="1:4" x14ac:dyDescent="0.2">
      <c r="A82" s="43"/>
      <c r="B82" s="47" t="s">
        <v>23</v>
      </c>
      <c r="C82" s="197">
        <f>C81</f>
        <v>1820</v>
      </c>
      <c r="D82" s="48" t="s">
        <v>11</v>
      </c>
    </row>
    <row r="83" spans="1:4" x14ac:dyDescent="0.2">
      <c r="A83" s="43" t="s">
        <v>102</v>
      </c>
      <c r="B83" s="44" t="s">
        <v>100</v>
      </c>
      <c r="C83" s="197"/>
      <c r="D83" s="48"/>
    </row>
    <row r="84" spans="1:4" x14ac:dyDescent="0.2">
      <c r="A84" s="43"/>
      <c r="B84" s="46" t="s">
        <v>183</v>
      </c>
      <c r="C84" s="196">
        <f>C17*C18*0.035*2.3</f>
        <v>146.51</v>
      </c>
      <c r="D84" s="45" t="s">
        <v>101</v>
      </c>
    </row>
    <row r="85" spans="1:4" x14ac:dyDescent="0.2">
      <c r="A85" s="43"/>
      <c r="B85" s="46" t="s">
        <v>184</v>
      </c>
      <c r="C85" s="196">
        <f>C19*C20*C21*0.035*2.3</f>
        <v>0</v>
      </c>
      <c r="D85" s="45" t="s">
        <v>101</v>
      </c>
    </row>
    <row r="86" spans="1:4" x14ac:dyDescent="0.2">
      <c r="A86" s="43"/>
      <c r="B86" s="47" t="s">
        <v>23</v>
      </c>
      <c r="C86" s="197">
        <f>ROUND((C84+C85),2)</f>
        <v>146.51</v>
      </c>
      <c r="D86" s="48" t="s">
        <v>101</v>
      </c>
    </row>
    <row r="87" spans="1:4" x14ac:dyDescent="0.2">
      <c r="A87" s="43" t="s">
        <v>127</v>
      </c>
      <c r="B87" s="44" t="s">
        <v>175</v>
      </c>
      <c r="C87" s="197"/>
      <c r="D87" s="48"/>
    </row>
    <row r="88" spans="1:4" x14ac:dyDescent="0.2">
      <c r="A88" s="43"/>
      <c r="B88" s="44" t="s">
        <v>174</v>
      </c>
      <c r="C88" s="197"/>
      <c r="D88" s="223"/>
    </row>
    <row r="89" spans="1:4" x14ac:dyDescent="0.2">
      <c r="A89" s="43"/>
      <c r="B89" s="46" t="s">
        <v>208</v>
      </c>
      <c r="C89" s="196">
        <f>ROUND(C86,2)*44</f>
        <v>6446.44</v>
      </c>
      <c r="D89" s="48" t="s">
        <v>130</v>
      </c>
    </row>
    <row r="90" spans="1:4" x14ac:dyDescent="0.2">
      <c r="A90" s="43"/>
      <c r="B90" s="47" t="str">
        <f>B86</f>
        <v>total</v>
      </c>
      <c r="C90" s="197">
        <f>SUM(C89)</f>
        <v>6446.44</v>
      </c>
      <c r="D90" s="48" t="s">
        <v>130</v>
      </c>
    </row>
    <row r="91" spans="1:4" x14ac:dyDescent="0.2">
      <c r="A91" s="41">
        <v>5</v>
      </c>
      <c r="B91" s="50" t="s">
        <v>44</v>
      </c>
      <c r="C91" s="195"/>
      <c r="D91" s="42"/>
    </row>
    <row r="92" spans="1:4" s="133" customFormat="1" x14ac:dyDescent="0.2">
      <c r="A92" s="130" t="s">
        <v>39</v>
      </c>
      <c r="B92" s="131" t="s">
        <v>86</v>
      </c>
      <c r="C92" s="199"/>
      <c r="D92" s="132"/>
    </row>
    <row r="93" spans="1:4" x14ac:dyDescent="0.2">
      <c r="A93" s="43" t="s">
        <v>87</v>
      </c>
      <c r="B93" s="44" t="s">
        <v>51</v>
      </c>
      <c r="C93" s="197"/>
      <c r="D93" s="48"/>
    </row>
    <row r="94" spans="1:4" x14ac:dyDescent="0.2">
      <c r="A94" s="43"/>
      <c r="B94" s="46" t="s">
        <v>132</v>
      </c>
      <c r="C94" s="196">
        <f>C65*C24*0.1</f>
        <v>39</v>
      </c>
      <c r="D94" s="45" t="s">
        <v>11</v>
      </c>
    </row>
    <row r="95" spans="1:4" x14ac:dyDescent="0.2">
      <c r="A95" s="43"/>
      <c r="B95" s="47" t="s">
        <v>23</v>
      </c>
      <c r="C95" s="197">
        <f>SUM(C94)</f>
        <v>39</v>
      </c>
      <c r="D95" s="48" t="s">
        <v>11</v>
      </c>
    </row>
    <row r="96" spans="1:4" x14ac:dyDescent="0.2">
      <c r="A96" s="43" t="s">
        <v>88</v>
      </c>
      <c r="B96" s="44" t="s">
        <v>74</v>
      </c>
      <c r="C96" s="197"/>
      <c r="D96" s="48"/>
    </row>
    <row r="97" spans="1:4" x14ac:dyDescent="0.2">
      <c r="A97" s="43"/>
      <c r="B97" s="46" t="s">
        <v>75</v>
      </c>
      <c r="C97" s="196">
        <f>C65*C24</f>
        <v>390</v>
      </c>
      <c r="D97" s="45" t="s">
        <v>6</v>
      </c>
    </row>
    <row r="98" spans="1:4" x14ac:dyDescent="0.2">
      <c r="A98" s="43"/>
      <c r="B98" s="47" t="s">
        <v>23</v>
      </c>
      <c r="C98" s="197">
        <f>SUM(C97:C97)</f>
        <v>390</v>
      </c>
      <c r="D98" s="48" t="s">
        <v>6</v>
      </c>
    </row>
    <row r="99" spans="1:4" s="134" customFormat="1" x14ac:dyDescent="0.2">
      <c r="A99" s="87" t="s">
        <v>61</v>
      </c>
      <c r="B99" s="75" t="s">
        <v>59</v>
      </c>
      <c r="C99" s="197"/>
      <c r="D99" s="48"/>
    </row>
    <row r="100" spans="1:4" x14ac:dyDescent="0.2">
      <c r="A100" s="43" t="s">
        <v>89</v>
      </c>
      <c r="B100" s="44" t="s">
        <v>80</v>
      </c>
      <c r="C100" s="197"/>
      <c r="D100" s="48"/>
    </row>
    <row r="101" spans="1:4" x14ac:dyDescent="0.2">
      <c r="A101" s="43"/>
      <c r="B101" s="46" t="s">
        <v>81</v>
      </c>
      <c r="C101" s="196">
        <f>C65*0.1*0.15</f>
        <v>3.9</v>
      </c>
      <c r="D101" s="45" t="s">
        <v>6</v>
      </c>
    </row>
    <row r="102" spans="1:4" x14ac:dyDescent="0.2">
      <c r="A102" s="43"/>
      <c r="B102" s="86" t="s">
        <v>23</v>
      </c>
      <c r="C102" s="197">
        <f>SUM(C100:C101)</f>
        <v>3.9</v>
      </c>
      <c r="D102" s="48" t="s">
        <v>6</v>
      </c>
    </row>
    <row r="103" spans="1:4" x14ac:dyDescent="0.2">
      <c r="A103" s="43" t="s">
        <v>90</v>
      </c>
      <c r="B103" s="77" t="s">
        <v>56</v>
      </c>
      <c r="C103" s="197"/>
      <c r="D103" s="48"/>
    </row>
    <row r="104" spans="1:4" x14ac:dyDescent="0.2">
      <c r="A104" s="43"/>
      <c r="B104" s="76" t="s">
        <v>170</v>
      </c>
      <c r="C104" s="196">
        <f>C65*0.2*2</f>
        <v>104</v>
      </c>
      <c r="D104" s="45" t="s">
        <v>6</v>
      </c>
    </row>
    <row r="105" spans="1:4" x14ac:dyDescent="0.2">
      <c r="A105" s="43"/>
      <c r="B105" s="86" t="s">
        <v>23</v>
      </c>
      <c r="C105" s="197">
        <f>SUM(C104:C104)</f>
        <v>104</v>
      </c>
      <c r="D105" s="48" t="s">
        <v>6</v>
      </c>
    </row>
    <row r="106" spans="1:4" x14ac:dyDescent="0.2">
      <c r="A106" s="43" t="s">
        <v>91</v>
      </c>
      <c r="B106" s="77" t="s">
        <v>57</v>
      </c>
      <c r="C106" s="197"/>
      <c r="D106" s="48"/>
    </row>
    <row r="107" spans="1:4" x14ac:dyDescent="0.2">
      <c r="A107" s="43"/>
      <c r="B107" s="46" t="s">
        <v>76</v>
      </c>
      <c r="C107" s="196">
        <f>C65*0.1*0.3</f>
        <v>7.8</v>
      </c>
      <c r="D107" s="45" t="s">
        <v>11</v>
      </c>
    </row>
    <row r="108" spans="1:4" x14ac:dyDescent="0.2">
      <c r="A108" s="43"/>
      <c r="B108" s="86" t="s">
        <v>23</v>
      </c>
      <c r="C108" s="197">
        <f>SUM(C107:C107)</f>
        <v>7.8</v>
      </c>
      <c r="D108" s="48" t="s">
        <v>11</v>
      </c>
    </row>
    <row r="109" spans="1:4" x14ac:dyDescent="0.2">
      <c r="A109" s="41">
        <v>6</v>
      </c>
      <c r="B109" s="50" t="s">
        <v>110</v>
      </c>
      <c r="C109" s="195"/>
      <c r="D109" s="42"/>
    </row>
    <row r="110" spans="1:4" s="133" customFormat="1" x14ac:dyDescent="0.2">
      <c r="A110" s="130" t="s">
        <v>40</v>
      </c>
      <c r="B110" s="131" t="s">
        <v>45</v>
      </c>
      <c r="C110" s="199"/>
      <c r="D110" s="132"/>
    </row>
    <row r="111" spans="1:4" x14ac:dyDescent="0.2">
      <c r="A111" s="43" t="s">
        <v>111</v>
      </c>
      <c r="B111" s="53" t="s">
        <v>77</v>
      </c>
      <c r="C111" s="196"/>
      <c r="D111" s="45"/>
    </row>
    <row r="112" spans="1:4" x14ac:dyDescent="0.2">
      <c r="A112" s="43"/>
      <c r="B112" s="54"/>
      <c r="C112" s="196">
        <v>0</v>
      </c>
      <c r="D112" s="45" t="s">
        <v>36</v>
      </c>
    </row>
    <row r="113" spans="1:4" x14ac:dyDescent="0.2">
      <c r="A113" s="43"/>
      <c r="B113" s="55" t="s">
        <v>23</v>
      </c>
      <c r="C113" s="197">
        <f>SUM(C112:C112)</f>
        <v>0</v>
      </c>
      <c r="D113" s="48" t="s">
        <v>36</v>
      </c>
    </row>
    <row r="114" spans="1:4" x14ac:dyDescent="0.2">
      <c r="A114" s="43" t="s">
        <v>113</v>
      </c>
      <c r="B114" s="53" t="s">
        <v>71</v>
      </c>
      <c r="C114" s="196"/>
      <c r="D114" s="45"/>
    </row>
    <row r="115" spans="1:4" x14ac:dyDescent="0.2">
      <c r="A115" s="43"/>
      <c r="B115" s="54"/>
      <c r="C115" s="196">
        <v>0</v>
      </c>
      <c r="D115" s="45" t="s">
        <v>36</v>
      </c>
    </row>
    <row r="116" spans="1:4" x14ac:dyDescent="0.2">
      <c r="A116" s="43"/>
      <c r="B116" s="55" t="s">
        <v>23</v>
      </c>
      <c r="C116" s="197">
        <f>SUM(C115:C115)</f>
        <v>0</v>
      </c>
      <c r="D116" s="48" t="s">
        <v>36</v>
      </c>
    </row>
    <row r="117" spans="1:4" x14ac:dyDescent="0.2">
      <c r="A117" s="43"/>
      <c r="B117" s="55"/>
      <c r="C117" s="197"/>
      <c r="D117" s="48"/>
    </row>
    <row r="118" spans="1:4" x14ac:dyDescent="0.2">
      <c r="A118" s="43" t="s">
        <v>133</v>
      </c>
      <c r="B118" s="53" t="s">
        <v>161</v>
      </c>
      <c r="C118" s="197"/>
      <c r="D118" s="48"/>
    </row>
    <row r="119" spans="1:4" x14ac:dyDescent="0.2">
      <c r="A119" s="43"/>
      <c r="B119" s="54" t="s">
        <v>138</v>
      </c>
      <c r="C119" s="196">
        <f>C112+(C115/2)</f>
        <v>0</v>
      </c>
      <c r="D119" s="48" t="s">
        <v>36</v>
      </c>
    </row>
    <row r="120" spans="1:4" x14ac:dyDescent="0.2">
      <c r="A120" s="43"/>
      <c r="B120" s="55" t="s">
        <v>23</v>
      </c>
      <c r="C120" s="197">
        <f>SUM(C119:C119)</f>
        <v>0</v>
      </c>
      <c r="D120" s="48" t="s">
        <v>36</v>
      </c>
    </row>
    <row r="121" spans="1:4" x14ac:dyDescent="0.2">
      <c r="A121" s="43"/>
      <c r="B121" s="55"/>
      <c r="C121" s="197"/>
      <c r="D121" s="48"/>
    </row>
    <row r="122" spans="1:4" s="133" customFormat="1" x14ac:dyDescent="0.2">
      <c r="A122" s="130" t="s">
        <v>50</v>
      </c>
      <c r="B122" s="131" t="s">
        <v>103</v>
      </c>
      <c r="C122" s="199"/>
      <c r="D122" s="132"/>
    </row>
    <row r="123" spans="1:4" x14ac:dyDescent="0.2">
      <c r="A123" s="43" t="s">
        <v>112</v>
      </c>
      <c r="B123" s="53" t="s">
        <v>104</v>
      </c>
      <c r="C123" s="196"/>
      <c r="D123" s="45"/>
    </row>
    <row r="124" spans="1:4" x14ac:dyDescent="0.2">
      <c r="A124" s="43"/>
      <c r="B124" s="54" t="s">
        <v>105</v>
      </c>
      <c r="C124" s="196">
        <f>C65*0.1*2</f>
        <v>52</v>
      </c>
      <c r="D124" s="45" t="s">
        <v>6</v>
      </c>
    </row>
    <row r="125" spans="1:4" ht="14.25" customHeight="1" x14ac:dyDescent="0.2">
      <c r="A125" s="43"/>
      <c r="B125" s="54" t="s">
        <v>106</v>
      </c>
      <c r="C125" s="196">
        <f>C65*0.1*0.5</f>
        <v>13</v>
      </c>
      <c r="D125" s="45" t="s">
        <v>6</v>
      </c>
    </row>
    <row r="126" spans="1:4" x14ac:dyDescent="0.2">
      <c r="A126" s="43"/>
      <c r="B126" s="54" t="s">
        <v>107</v>
      </c>
      <c r="C126" s="196">
        <f>2*C113</f>
        <v>0</v>
      </c>
      <c r="D126" s="45" t="s">
        <v>6</v>
      </c>
    </row>
    <row r="127" spans="1:4" x14ac:dyDescent="0.2">
      <c r="A127" s="43"/>
      <c r="B127" s="55" t="s">
        <v>23</v>
      </c>
      <c r="C127" s="197">
        <f>SUM(C124:C126)</f>
        <v>65</v>
      </c>
      <c r="D127" s="45" t="s">
        <v>6</v>
      </c>
    </row>
    <row r="128" spans="1:4" x14ac:dyDescent="0.2">
      <c r="A128" s="43"/>
      <c r="B128" s="55"/>
      <c r="C128" s="197"/>
      <c r="D128" s="48"/>
    </row>
    <row r="129" spans="1:4" x14ac:dyDescent="0.2">
      <c r="A129" s="41">
        <v>7</v>
      </c>
      <c r="B129" s="50" t="s">
        <v>19</v>
      </c>
      <c r="C129" s="195"/>
      <c r="D129" s="42"/>
    </row>
    <row r="130" spans="1:4" x14ac:dyDescent="0.2">
      <c r="A130" s="43" t="s">
        <v>52</v>
      </c>
      <c r="B130" s="44" t="s">
        <v>22</v>
      </c>
      <c r="C130" s="196"/>
      <c r="D130" s="45"/>
    </row>
    <row r="131" spans="1:4" x14ac:dyDescent="0.2">
      <c r="A131" s="43"/>
      <c r="B131" s="46" t="s">
        <v>215</v>
      </c>
      <c r="C131" s="196">
        <f>C79+C98</f>
        <v>2210</v>
      </c>
      <c r="D131" s="45" t="s">
        <v>6</v>
      </c>
    </row>
    <row r="132" spans="1:4" x14ac:dyDescent="0.2">
      <c r="A132" s="52"/>
      <c r="B132" s="55" t="s">
        <v>23</v>
      </c>
      <c r="C132" s="197">
        <f>SUM(C131:C131)</f>
        <v>2210</v>
      </c>
      <c r="D132" s="48" t="s">
        <v>6</v>
      </c>
    </row>
    <row r="139" spans="1:4" x14ac:dyDescent="0.2">
      <c r="A139" s="56"/>
    </row>
    <row r="140" spans="1:4" x14ac:dyDescent="0.2">
      <c r="A140" s="56"/>
    </row>
    <row r="141" spans="1:4" x14ac:dyDescent="0.2">
      <c r="A141" s="56"/>
      <c r="B141" s="56"/>
      <c r="C141" s="200"/>
    </row>
    <row r="142" spans="1:4" x14ac:dyDescent="0.2">
      <c r="A142" s="56"/>
      <c r="B142" s="56"/>
      <c r="C142" s="200"/>
    </row>
    <row r="143" spans="1:4" x14ac:dyDescent="0.2">
      <c r="A143" s="56"/>
      <c r="B143" s="56"/>
      <c r="C143" s="200"/>
    </row>
    <row r="144" spans="1:4" x14ac:dyDescent="0.2">
      <c r="A144" s="56"/>
      <c r="B144" s="56"/>
      <c r="C144" s="200"/>
    </row>
    <row r="145" spans="1:3" x14ac:dyDescent="0.2">
      <c r="A145" s="56"/>
      <c r="B145" s="56"/>
      <c r="C145" s="200"/>
    </row>
    <row r="146" spans="1:3" x14ac:dyDescent="0.2">
      <c r="A146" s="56"/>
      <c r="B146" s="56"/>
      <c r="C146" s="200"/>
    </row>
    <row r="147" spans="1:3" x14ac:dyDescent="0.2">
      <c r="A147" s="56"/>
      <c r="B147" s="56"/>
      <c r="C147" s="200"/>
    </row>
    <row r="148" spans="1:3" x14ac:dyDescent="0.2">
      <c r="A148" s="56"/>
      <c r="B148" s="56"/>
      <c r="C148" s="200"/>
    </row>
    <row r="149" spans="1:3" x14ac:dyDescent="0.2">
      <c r="A149" s="56"/>
      <c r="B149" s="56"/>
      <c r="C149" s="200"/>
    </row>
    <row r="150" spans="1:3" x14ac:dyDescent="0.2">
      <c r="A150" s="56"/>
      <c r="B150" s="56"/>
      <c r="C150" s="200"/>
    </row>
    <row r="151" spans="1:3" x14ac:dyDescent="0.2">
      <c r="A151" s="56"/>
      <c r="B151" s="56"/>
      <c r="C151" s="200"/>
    </row>
    <row r="152" spans="1:3" x14ac:dyDescent="0.2">
      <c r="B152" s="56"/>
      <c r="C152" s="200"/>
    </row>
    <row r="153" spans="1:3" x14ac:dyDescent="0.2">
      <c r="B153" s="56"/>
      <c r="C153" s="200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5" fitToHeight="2" orientation="portrait" horizontalDpi="300" verticalDpi="300" r:id="rId1"/>
  <headerFooter alignWithMargins="0">
    <oddFooter>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296"/>
  <sheetViews>
    <sheetView view="pageBreakPreview" topLeftCell="A31" zoomScale="70" zoomScaleSheetLayoutView="70" workbookViewId="0">
      <selection activeCell="A41" sqref="A41:J42"/>
    </sheetView>
  </sheetViews>
  <sheetFormatPr defaultColWidth="11.42578125" defaultRowHeight="14.25" x14ac:dyDescent="0.2"/>
  <cols>
    <col min="1" max="1" width="11.28515625" style="92" customWidth="1"/>
    <col min="2" max="2" width="37.5703125" style="82" customWidth="1"/>
    <col min="3" max="3" width="20.7109375" style="83" customWidth="1"/>
    <col min="4" max="4" width="17" style="180" customWidth="1"/>
    <col min="5" max="6" width="17.28515625" style="180" customWidth="1"/>
    <col min="7" max="9" width="17.28515625" style="180" hidden="1" customWidth="1"/>
    <col min="10" max="10" width="22.85546875" style="180" customWidth="1"/>
    <col min="11" max="12" width="15.7109375" style="83" hidden="1" customWidth="1"/>
    <col min="13" max="13" width="15.7109375" style="94" customWidth="1"/>
    <col min="14" max="14" width="15.7109375" style="82" customWidth="1"/>
    <col min="15" max="15" width="15.7109375" style="95" customWidth="1"/>
    <col min="16" max="32" width="15.7109375" style="82" customWidth="1"/>
    <col min="33" max="33" width="11.42578125" style="82"/>
    <col min="34" max="34" width="19" style="82" customWidth="1"/>
    <col min="35" max="16384" width="11.42578125" style="82"/>
  </cols>
  <sheetData>
    <row r="1" spans="1:36" ht="25.5" customHeight="1" x14ac:dyDescent="0.2">
      <c r="A1" s="455" t="s">
        <v>405</v>
      </c>
      <c r="B1" s="456"/>
      <c r="C1" s="456"/>
      <c r="D1" s="456"/>
      <c r="E1" s="456"/>
      <c r="F1" s="456"/>
      <c r="G1" s="456"/>
      <c r="H1" s="456"/>
      <c r="I1" s="456"/>
      <c r="J1" s="457"/>
    </row>
    <row r="2" spans="1:36" ht="33.75" customHeight="1" x14ac:dyDescent="0.2">
      <c r="A2" s="458"/>
      <c r="B2" s="456"/>
      <c r="C2" s="456"/>
      <c r="D2" s="456"/>
      <c r="E2" s="456"/>
      <c r="F2" s="456"/>
      <c r="G2" s="456"/>
      <c r="H2" s="456"/>
      <c r="I2" s="456"/>
      <c r="J2" s="457"/>
    </row>
    <row r="3" spans="1:36" ht="40.5" customHeight="1" x14ac:dyDescent="0.2">
      <c r="A3" s="458"/>
      <c r="B3" s="456"/>
      <c r="C3" s="456"/>
      <c r="D3" s="456"/>
      <c r="E3" s="456"/>
      <c r="F3" s="456"/>
      <c r="G3" s="456"/>
      <c r="H3" s="456"/>
      <c r="I3" s="456"/>
      <c r="J3" s="457"/>
    </row>
    <row r="4" spans="1:36" ht="15.75" customHeight="1" x14ac:dyDescent="0.2">
      <c r="A4" s="458"/>
      <c r="B4" s="456"/>
      <c r="C4" s="456"/>
      <c r="D4" s="456"/>
      <c r="E4" s="456"/>
      <c r="F4" s="456"/>
      <c r="G4" s="456"/>
      <c r="H4" s="456"/>
      <c r="I4" s="456"/>
      <c r="J4" s="457"/>
    </row>
    <row r="5" spans="1:36" ht="32.25" customHeight="1" x14ac:dyDescent="0.2">
      <c r="A5" s="459" t="s">
        <v>399</v>
      </c>
      <c r="B5" s="460"/>
      <c r="C5" s="460"/>
      <c r="D5" s="460"/>
      <c r="E5" s="460"/>
      <c r="F5" s="460"/>
      <c r="G5" s="460"/>
      <c r="H5" s="460"/>
      <c r="I5" s="460"/>
      <c r="J5" s="461"/>
    </row>
    <row r="6" spans="1:36" ht="27.75" customHeight="1" x14ac:dyDescent="0.2">
      <c r="A6" s="468" t="s">
        <v>54</v>
      </c>
      <c r="B6" s="468"/>
      <c r="C6" s="468"/>
      <c r="D6" s="468"/>
      <c r="E6" s="468"/>
      <c r="F6" s="468"/>
      <c r="G6" s="468"/>
      <c r="H6" s="468"/>
      <c r="I6" s="468"/>
      <c r="J6" s="468"/>
      <c r="L6" s="96"/>
      <c r="AF6" s="97"/>
    </row>
    <row r="7" spans="1:36" ht="22.5" customHeight="1" x14ac:dyDescent="0.2">
      <c r="A7" s="469" t="s">
        <v>400</v>
      </c>
      <c r="B7" s="469"/>
      <c r="C7" s="469"/>
      <c r="D7" s="469"/>
      <c r="E7" s="469"/>
      <c r="F7" s="469"/>
      <c r="G7" s="469"/>
      <c r="H7" s="469"/>
      <c r="I7" s="469"/>
      <c r="J7" s="469"/>
      <c r="L7" s="96"/>
    </row>
    <row r="8" spans="1:36" ht="29.25" customHeight="1" x14ac:dyDescent="0.2">
      <c r="A8" s="450" t="s">
        <v>401</v>
      </c>
      <c r="B8" s="450"/>
      <c r="C8" s="450"/>
      <c r="D8" s="450"/>
      <c r="E8" s="450"/>
      <c r="F8" s="450"/>
      <c r="G8" s="450"/>
      <c r="H8" s="450"/>
      <c r="I8" s="450"/>
      <c r="J8" s="450"/>
      <c r="K8" s="98"/>
      <c r="L8" s="98"/>
      <c r="M8" s="99"/>
      <c r="N8" s="99"/>
      <c r="O8" s="100"/>
      <c r="P8" s="100"/>
      <c r="Q8" s="94"/>
      <c r="S8" s="95"/>
      <c r="AJ8" s="97"/>
    </row>
    <row r="9" spans="1:36" x14ac:dyDescent="0.2">
      <c r="A9" s="450"/>
      <c r="B9" s="450"/>
      <c r="C9" s="450"/>
      <c r="D9" s="450"/>
      <c r="E9" s="450"/>
      <c r="F9" s="450"/>
      <c r="G9" s="450"/>
      <c r="H9" s="450"/>
      <c r="I9" s="450"/>
      <c r="J9" s="450"/>
      <c r="L9" s="96"/>
      <c r="AF9" s="97"/>
    </row>
    <row r="10" spans="1:36" x14ac:dyDescent="0.2">
      <c r="A10" s="450"/>
      <c r="B10" s="450"/>
      <c r="C10" s="450"/>
      <c r="D10" s="450"/>
      <c r="E10" s="450"/>
      <c r="F10" s="450"/>
      <c r="G10" s="450"/>
      <c r="H10" s="450"/>
      <c r="I10" s="450"/>
      <c r="J10" s="450"/>
      <c r="L10" s="96"/>
      <c r="AF10" s="97"/>
    </row>
    <row r="11" spans="1:36" ht="1.5" customHeight="1" x14ac:dyDescent="0.2">
      <c r="A11" s="450"/>
      <c r="B11" s="450"/>
      <c r="C11" s="450"/>
      <c r="D11" s="450"/>
      <c r="E11" s="450"/>
      <c r="F11" s="450"/>
      <c r="G11" s="450"/>
      <c r="H11" s="450"/>
      <c r="I11" s="450"/>
      <c r="J11" s="450"/>
      <c r="L11" s="96"/>
      <c r="M11" s="82"/>
      <c r="O11" s="82"/>
    </row>
    <row r="12" spans="1:36" s="144" customFormat="1" ht="20.100000000000001" customHeight="1" thickBot="1" x14ac:dyDescent="0.25">
      <c r="A12" s="470" t="s">
        <v>2</v>
      </c>
      <c r="B12" s="471" t="s">
        <v>120</v>
      </c>
      <c r="C12" s="472" t="s">
        <v>121</v>
      </c>
      <c r="D12" s="473" t="s">
        <v>16</v>
      </c>
      <c r="E12" s="473" t="s">
        <v>17</v>
      </c>
      <c r="F12" s="473" t="s">
        <v>119</v>
      </c>
      <c r="G12" s="473" t="s">
        <v>171</v>
      </c>
      <c r="H12" s="473" t="s">
        <v>345</v>
      </c>
      <c r="I12" s="473" t="s">
        <v>346</v>
      </c>
      <c r="J12" s="473" t="s">
        <v>18</v>
      </c>
      <c r="K12" s="93"/>
      <c r="L12" s="143"/>
    </row>
    <row r="13" spans="1:36" ht="20.100000000000001" hidden="1" customHeight="1" x14ac:dyDescent="0.25">
      <c r="A13" s="462">
        <v>1</v>
      </c>
      <c r="B13" s="463" t="str">
        <f>'02-Orç. Geral'!B13:H13</f>
        <v>SERVIÇOS PRELIMINARES</v>
      </c>
      <c r="C13" s="464">
        <f>'02-Orç. Geral'!H16</f>
        <v>0</v>
      </c>
      <c r="D13" s="465">
        <v>1</v>
      </c>
      <c r="E13" s="466"/>
      <c r="F13" s="466"/>
      <c r="G13" s="466"/>
      <c r="H13" s="466"/>
      <c r="I13" s="466"/>
      <c r="J13" s="467">
        <f>SUM(D13:I13)</f>
        <v>1</v>
      </c>
      <c r="L13" s="96"/>
      <c r="M13" s="101">
        <f>SUM(D13:J13)</f>
        <v>2</v>
      </c>
      <c r="O13" s="82"/>
    </row>
    <row r="14" spans="1:36" ht="20.100000000000001" hidden="1" customHeight="1" x14ac:dyDescent="0.2">
      <c r="A14" s="398"/>
      <c r="B14" s="404"/>
      <c r="C14" s="395"/>
      <c r="D14" s="182">
        <f>ROUND(C13*D13,2)</f>
        <v>0</v>
      </c>
      <c r="E14" s="182">
        <f>ROUND(C13*E13,2)</f>
        <v>0</v>
      </c>
      <c r="F14" s="182"/>
      <c r="G14" s="182"/>
      <c r="H14" s="182"/>
      <c r="I14" s="182"/>
      <c r="J14" s="182">
        <f>SUM(D14:I14)</f>
        <v>0</v>
      </c>
      <c r="L14" s="96"/>
      <c r="M14" s="101"/>
      <c r="O14" s="82"/>
    </row>
    <row r="15" spans="1:36" ht="6" hidden="1" customHeight="1" thickBot="1" x14ac:dyDescent="0.25">
      <c r="A15" s="399"/>
      <c r="B15" s="402"/>
      <c r="C15" s="396"/>
      <c r="D15" s="183"/>
      <c r="E15" s="185"/>
      <c r="F15" s="185"/>
      <c r="G15" s="185"/>
      <c r="H15" s="185"/>
      <c r="I15" s="185"/>
      <c r="J15" s="185"/>
      <c r="L15" s="96"/>
      <c r="M15" s="101"/>
      <c r="O15" s="82"/>
    </row>
    <row r="16" spans="1:36" ht="18.75" customHeight="1" x14ac:dyDescent="0.2">
      <c r="A16" s="397">
        <v>1</v>
      </c>
      <c r="B16" s="400" t="str">
        <f>'02-Orç. Geral'!B17:H17</f>
        <v xml:space="preserve">ADMINSITRAÇÃO DA OBRA </v>
      </c>
      <c r="C16" s="394">
        <f>'02-Orç. Geral'!H20</f>
        <v>17927.099999999999</v>
      </c>
      <c r="D16" s="181">
        <v>0.34</v>
      </c>
      <c r="E16" s="181">
        <v>0.33</v>
      </c>
      <c r="F16" s="181">
        <v>0.33</v>
      </c>
      <c r="G16" s="181">
        <v>0</v>
      </c>
      <c r="H16" s="181">
        <v>0</v>
      </c>
      <c r="I16" s="181">
        <v>0</v>
      </c>
      <c r="J16" s="218">
        <f>SUM(D16:I16)</f>
        <v>1</v>
      </c>
      <c r="L16" s="96"/>
      <c r="M16" s="101"/>
      <c r="O16" s="82"/>
    </row>
    <row r="17" spans="1:15" ht="21.75" customHeight="1" x14ac:dyDescent="0.2">
      <c r="A17" s="398"/>
      <c r="B17" s="404"/>
      <c r="C17" s="395"/>
      <c r="D17" s="182">
        <f t="shared" ref="D17:I17" si="0">D16*$C$16</f>
        <v>6095.2139999999999</v>
      </c>
      <c r="E17" s="182">
        <f t="shared" si="0"/>
        <v>5915.9430000000002</v>
      </c>
      <c r="F17" s="182">
        <f t="shared" si="0"/>
        <v>5915.9430000000002</v>
      </c>
      <c r="G17" s="182">
        <f t="shared" si="0"/>
        <v>0</v>
      </c>
      <c r="H17" s="182">
        <f t="shared" si="0"/>
        <v>0</v>
      </c>
      <c r="I17" s="182">
        <f t="shared" si="0"/>
        <v>0</v>
      </c>
      <c r="J17" s="182">
        <f>SUM(D17:I17)</f>
        <v>17927.099999999999</v>
      </c>
      <c r="L17" s="96"/>
      <c r="M17" s="101"/>
      <c r="O17" s="82"/>
    </row>
    <row r="18" spans="1:15" ht="6" customHeight="1" thickBot="1" x14ac:dyDescent="0.25">
      <c r="A18" s="399"/>
      <c r="B18" s="402"/>
      <c r="C18" s="396"/>
      <c r="D18" s="183"/>
      <c r="E18" s="183"/>
      <c r="F18" s="183"/>
      <c r="G18" s="183"/>
      <c r="H18" s="183"/>
      <c r="I18" s="183"/>
      <c r="J18" s="185"/>
      <c r="L18" s="96"/>
      <c r="M18" s="101"/>
      <c r="O18" s="82"/>
    </row>
    <row r="19" spans="1:15" ht="20.100000000000001" hidden="1" customHeight="1" x14ac:dyDescent="0.2">
      <c r="A19" s="397">
        <v>3</v>
      </c>
      <c r="B19" s="400" t="str">
        <f>'02-Orç. Geral'!B21:H21</f>
        <v>MOVIMENTO DE TERRA</v>
      </c>
      <c r="C19" s="394">
        <f>'02-Orç. Geral'!H29</f>
        <v>0</v>
      </c>
      <c r="D19" s="181">
        <v>0.4</v>
      </c>
      <c r="E19" s="181">
        <v>0.3</v>
      </c>
      <c r="F19" s="181">
        <v>0.3</v>
      </c>
      <c r="G19" s="142"/>
      <c r="H19" s="142"/>
      <c r="I19" s="142"/>
      <c r="J19" s="218">
        <f>SUM(D19:I19)</f>
        <v>1</v>
      </c>
      <c r="L19" s="96"/>
      <c r="M19" s="101">
        <f>SUM(D19:J19)</f>
        <v>2</v>
      </c>
      <c r="O19" s="82"/>
    </row>
    <row r="20" spans="1:15" ht="20.100000000000001" hidden="1" customHeight="1" x14ac:dyDescent="0.2">
      <c r="A20" s="398"/>
      <c r="B20" s="404"/>
      <c r="C20" s="395"/>
      <c r="D20" s="182">
        <f>D19*C19</f>
        <v>0</v>
      </c>
      <c r="E20" s="182">
        <f>E19*C19</f>
        <v>0</v>
      </c>
      <c r="F20" s="182">
        <f>C19*F19</f>
        <v>0</v>
      </c>
      <c r="G20" s="182"/>
      <c r="H20" s="182"/>
      <c r="I20" s="182"/>
      <c r="J20" s="182">
        <f>SUM(D20:I20)</f>
        <v>0</v>
      </c>
      <c r="L20" s="96"/>
      <c r="M20" s="101"/>
      <c r="O20" s="82"/>
    </row>
    <row r="21" spans="1:15" ht="4.5" hidden="1" customHeight="1" thickBot="1" x14ac:dyDescent="0.25">
      <c r="A21" s="399"/>
      <c r="B21" s="402"/>
      <c r="C21" s="396"/>
      <c r="D21" s="183"/>
      <c r="E21" s="183"/>
      <c r="F21" s="183"/>
      <c r="G21" s="185"/>
      <c r="H21" s="185"/>
      <c r="I21" s="185"/>
      <c r="J21" s="185"/>
      <c r="L21" s="96"/>
      <c r="M21" s="101"/>
      <c r="O21" s="82"/>
    </row>
    <row r="22" spans="1:15" ht="20.100000000000001" customHeight="1" x14ac:dyDescent="0.2">
      <c r="A22" s="397">
        <v>2</v>
      </c>
      <c r="B22" s="400" t="str">
        <f>'02-Orç. Geral'!B30:H30</f>
        <v>DRENAGEM SUPERFICIAL</v>
      </c>
      <c r="C22" s="394">
        <f>'02-Orç. Geral'!H35</f>
        <v>131009.04000000001</v>
      </c>
      <c r="D22" s="181">
        <v>0.3</v>
      </c>
      <c r="E22" s="181">
        <v>0.4</v>
      </c>
      <c r="F22" s="181">
        <v>0.3</v>
      </c>
      <c r="I22" s="181"/>
      <c r="J22" s="218">
        <f>SUM(D22:I22)</f>
        <v>1</v>
      </c>
      <c r="L22" s="96"/>
      <c r="M22" s="101">
        <f>SUM(D22:J22)</f>
        <v>2</v>
      </c>
      <c r="O22" s="82"/>
    </row>
    <row r="23" spans="1:15" ht="20.100000000000001" customHeight="1" x14ac:dyDescent="0.2">
      <c r="A23" s="398"/>
      <c r="B23" s="404"/>
      <c r="C23" s="395"/>
      <c r="D23" s="182">
        <f>ROUND(C22*D22,2)</f>
        <v>39302.71</v>
      </c>
      <c r="E23" s="182">
        <f>ROUND(C22*E22,2)</f>
        <v>52403.62</v>
      </c>
      <c r="F23" s="182">
        <f>ROUND(C22*F22,2)</f>
        <v>39302.71</v>
      </c>
      <c r="I23" s="182"/>
      <c r="J23" s="182">
        <f>SUM(D23:I23)</f>
        <v>131009.04000000001</v>
      </c>
      <c r="L23" s="96"/>
      <c r="M23" s="101"/>
      <c r="O23" s="82"/>
    </row>
    <row r="24" spans="1:15" ht="6" customHeight="1" thickBot="1" x14ac:dyDescent="0.25">
      <c r="A24" s="399"/>
      <c r="B24" s="405"/>
      <c r="C24" s="396"/>
      <c r="D24" s="183"/>
      <c r="E24" s="183"/>
      <c r="F24" s="183"/>
      <c r="I24" s="185"/>
      <c r="J24" s="185"/>
      <c r="L24" s="102"/>
      <c r="M24" s="101"/>
      <c r="O24" s="82"/>
    </row>
    <row r="25" spans="1:15" ht="20.100000000000001" customHeight="1" x14ac:dyDescent="0.2">
      <c r="A25" s="397">
        <v>3</v>
      </c>
      <c r="B25" s="400" t="str">
        <f>'02-Orç. Geral'!B36:H36</f>
        <v>REVESTIMENTO</v>
      </c>
      <c r="C25" s="394">
        <f>'02-Orç. Geral'!H42</f>
        <v>335917.16</v>
      </c>
      <c r="D25" s="181">
        <v>0.3</v>
      </c>
      <c r="E25" s="181">
        <v>0.3</v>
      </c>
      <c r="F25" s="181">
        <v>0.4</v>
      </c>
      <c r="J25" s="218">
        <f>SUM(D25:F25)</f>
        <v>1</v>
      </c>
      <c r="L25" s="96"/>
      <c r="M25" s="101">
        <f>SUM(D25:J25)</f>
        <v>2</v>
      </c>
      <c r="O25" s="82"/>
    </row>
    <row r="26" spans="1:15" ht="20.100000000000001" customHeight="1" x14ac:dyDescent="0.2">
      <c r="A26" s="398"/>
      <c r="B26" s="404"/>
      <c r="C26" s="395"/>
      <c r="D26" s="182">
        <f>D25*C25</f>
        <v>100775.14799999999</v>
      </c>
      <c r="E26" s="182">
        <f>E25*C25</f>
        <v>100775.14799999999</v>
      </c>
      <c r="F26" s="182">
        <f>F25*C25</f>
        <v>134366.864</v>
      </c>
      <c r="J26" s="182">
        <f>SUM(D26:F26)</f>
        <v>335917.16</v>
      </c>
      <c r="L26" s="102"/>
      <c r="M26" s="101"/>
      <c r="O26" s="82"/>
    </row>
    <row r="27" spans="1:15" ht="6" customHeight="1" thickBot="1" x14ac:dyDescent="0.25">
      <c r="A27" s="399"/>
      <c r="B27" s="402"/>
      <c r="C27" s="396"/>
      <c r="D27" s="183"/>
      <c r="E27" s="183"/>
      <c r="F27" s="183"/>
      <c r="J27" s="185"/>
      <c r="L27" s="96"/>
      <c r="M27" s="101"/>
      <c r="O27" s="82"/>
    </row>
    <row r="28" spans="1:15" ht="20.100000000000001" hidden="1" customHeight="1" x14ac:dyDescent="0.2">
      <c r="A28" s="397">
        <v>6</v>
      </c>
      <c r="B28" s="400" t="str">
        <f>'02-Orç. Geral'!B43:H43</f>
        <v>URBANISMO DO PASSEIO</v>
      </c>
      <c r="C28" s="394">
        <f>'02-Orç. Geral'!H51</f>
        <v>0</v>
      </c>
      <c r="D28" s="181"/>
      <c r="E28" s="181"/>
      <c r="F28" s="181">
        <v>0.2</v>
      </c>
      <c r="G28" s="181">
        <v>0.3</v>
      </c>
      <c r="H28" s="181">
        <v>0.3</v>
      </c>
      <c r="I28" s="181">
        <v>0.2</v>
      </c>
      <c r="J28" s="218">
        <f>SUM(D28:I28)</f>
        <v>1</v>
      </c>
      <c r="L28" s="96"/>
      <c r="M28" s="101">
        <f>SUM(D28:J28)</f>
        <v>2</v>
      </c>
      <c r="O28" s="82"/>
    </row>
    <row r="29" spans="1:15" ht="20.100000000000001" hidden="1" customHeight="1" x14ac:dyDescent="0.2">
      <c r="A29" s="398"/>
      <c r="B29" s="401"/>
      <c r="C29" s="395"/>
      <c r="D29" s="182"/>
      <c r="E29" s="182"/>
      <c r="F29" s="182">
        <f>ROUND(C28*F28,2)</f>
        <v>0</v>
      </c>
      <c r="G29" s="182">
        <f>ROUND(C28*G28,2)</f>
        <v>0</v>
      </c>
      <c r="H29" s="182">
        <f>ROUND(C28*H28,2)</f>
        <v>0</v>
      </c>
      <c r="I29" s="182">
        <f>I28*C28</f>
        <v>0</v>
      </c>
      <c r="J29" s="182">
        <f>SUM(D29:I29)</f>
        <v>0</v>
      </c>
      <c r="L29" s="102"/>
      <c r="M29" s="101"/>
      <c r="O29" s="82"/>
    </row>
    <row r="30" spans="1:15" ht="4.5" hidden="1" customHeight="1" thickBot="1" x14ac:dyDescent="0.25">
      <c r="A30" s="399"/>
      <c r="B30" s="402"/>
      <c r="C30" s="396"/>
      <c r="D30" s="185"/>
      <c r="E30" s="185"/>
      <c r="F30" s="183"/>
      <c r="G30" s="183"/>
      <c r="H30" s="183"/>
      <c r="I30" s="183"/>
      <c r="J30" s="185"/>
      <c r="L30" s="96"/>
      <c r="M30" s="101"/>
      <c r="O30" s="82"/>
    </row>
    <row r="31" spans="1:15" ht="20.100000000000001" customHeight="1" x14ac:dyDescent="0.2">
      <c r="A31" s="397">
        <v>4</v>
      </c>
      <c r="B31" s="403" t="str">
        <f>'02-Orç. Geral'!C52</f>
        <v>SINALIZAÇÃO VIÁRIA</v>
      </c>
      <c r="C31" s="394">
        <f>'02-Orç. Geral'!H60</f>
        <v>29544.25</v>
      </c>
      <c r="D31" s="184"/>
      <c r="E31" s="184"/>
      <c r="F31" s="181">
        <v>1</v>
      </c>
      <c r="G31" s="184"/>
      <c r="H31" s="184"/>
      <c r="I31" s="181">
        <v>0</v>
      </c>
      <c r="J31" s="218">
        <f>SUM(D31:I31)</f>
        <v>1</v>
      </c>
      <c r="L31" s="96"/>
      <c r="M31" s="101">
        <f>SUM(D31:J31)</f>
        <v>2</v>
      </c>
      <c r="O31" s="82"/>
    </row>
    <row r="32" spans="1:15" ht="20.100000000000001" customHeight="1" x14ac:dyDescent="0.2">
      <c r="A32" s="398"/>
      <c r="B32" s="404"/>
      <c r="C32" s="395"/>
      <c r="D32" s="182"/>
      <c r="E32" s="182"/>
      <c r="F32" s="182">
        <f>F31*C31</f>
        <v>29544.25</v>
      </c>
      <c r="G32" s="182"/>
      <c r="H32" s="182"/>
      <c r="I32" s="182">
        <f>I31*C31</f>
        <v>0</v>
      </c>
      <c r="J32" s="182">
        <f>SUM(D32:I32)</f>
        <v>29544.25</v>
      </c>
      <c r="L32" s="96"/>
      <c r="M32" s="101"/>
      <c r="O32" s="82"/>
    </row>
    <row r="33" spans="1:15" ht="6" customHeight="1" thickBot="1" x14ac:dyDescent="0.25">
      <c r="A33" s="399"/>
      <c r="B33" s="405"/>
      <c r="C33" s="396"/>
      <c r="D33" s="185"/>
      <c r="E33" s="185"/>
      <c r="F33" s="183"/>
      <c r="G33" s="185"/>
      <c r="H33" s="185"/>
      <c r="I33" s="183"/>
      <c r="J33" s="185"/>
      <c r="L33" s="103"/>
      <c r="M33" s="101"/>
      <c r="O33" s="82"/>
    </row>
    <row r="34" spans="1:15" ht="20.100000000000001" customHeight="1" x14ac:dyDescent="0.2">
      <c r="A34" s="397">
        <v>5</v>
      </c>
      <c r="B34" s="403" t="str">
        <f>'02-Orç. Geral'!C61</f>
        <v>LIMPEZA FINAL</v>
      </c>
      <c r="C34" s="394">
        <f>'02-Orç. Geral'!H63</f>
        <v>21549.59</v>
      </c>
      <c r="D34" s="184"/>
      <c r="E34" s="184"/>
      <c r="F34" s="181">
        <v>1</v>
      </c>
      <c r="G34" s="184"/>
      <c r="H34" s="184"/>
      <c r="I34" s="181"/>
      <c r="J34" s="218">
        <f>SUM(D34:I34)</f>
        <v>1</v>
      </c>
      <c r="L34" s="96"/>
      <c r="M34" s="101">
        <f>SUM(D34:J34)</f>
        <v>2</v>
      </c>
      <c r="O34" s="82"/>
    </row>
    <row r="35" spans="1:15" ht="20.100000000000001" customHeight="1" x14ac:dyDescent="0.2">
      <c r="A35" s="398"/>
      <c r="B35" s="404"/>
      <c r="C35" s="395"/>
      <c r="D35" s="182"/>
      <c r="E35" s="182"/>
      <c r="F35" s="182">
        <f>F34*C34</f>
        <v>21549.59</v>
      </c>
      <c r="G35" s="182"/>
      <c r="H35" s="182"/>
      <c r="I35" s="182"/>
      <c r="J35" s="182">
        <f>SUM(D35:I35)</f>
        <v>21549.59</v>
      </c>
      <c r="L35" s="96"/>
      <c r="M35" s="101"/>
      <c r="O35" s="82"/>
    </row>
    <row r="36" spans="1:15" ht="6" customHeight="1" thickBot="1" x14ac:dyDescent="0.25">
      <c r="A36" s="399"/>
      <c r="B36" s="405"/>
      <c r="C36" s="396"/>
      <c r="D36" s="185"/>
      <c r="E36" s="185"/>
      <c r="F36" s="183"/>
      <c r="G36" s="185"/>
      <c r="H36" s="185"/>
      <c r="I36" s="183"/>
      <c r="J36" s="185"/>
      <c r="L36" s="103"/>
      <c r="M36" s="82"/>
      <c r="O36" s="82"/>
    </row>
    <row r="37" spans="1:15" ht="20.100000000000001" customHeight="1" thickBot="1" x14ac:dyDescent="0.25">
      <c r="A37" s="177"/>
      <c r="B37" s="178" t="s">
        <v>123</v>
      </c>
      <c r="C37" s="179">
        <f>SUM(C13:C36)</f>
        <v>535947.14</v>
      </c>
      <c r="D37" s="219">
        <f>D14+D17+D23+D26+D32+D35</f>
        <v>146173.07199999999</v>
      </c>
      <c r="E37" s="219">
        <f>E17+E23+E14+E26+E32+E35</f>
        <v>159094.71099999998</v>
      </c>
      <c r="F37" s="219">
        <f>F14+F17+F23+F26+F32+F35</f>
        <v>230679.35699999999</v>
      </c>
      <c r="G37" s="219">
        <v>0</v>
      </c>
      <c r="H37" s="219">
        <v>0</v>
      </c>
      <c r="I37" s="219">
        <v>0</v>
      </c>
      <c r="J37" s="186">
        <f t="shared" ref="J37" si="1">J14+J20+J23+J26+J29+J32+J35+J17</f>
        <v>535947.14</v>
      </c>
      <c r="K37" s="80"/>
      <c r="L37" s="81"/>
      <c r="M37" s="101">
        <f>D37+E37</f>
        <v>305267.78299999994</v>
      </c>
      <c r="O37" s="82"/>
    </row>
    <row r="38" spans="1:15" ht="20.100000000000001" customHeight="1" x14ac:dyDescent="0.2">
      <c r="A38" s="78"/>
      <c r="B38" s="169" t="s">
        <v>124</v>
      </c>
      <c r="C38" s="79">
        <f>C37</f>
        <v>535947.14</v>
      </c>
      <c r="D38" s="220">
        <f>D37</f>
        <v>146173.07199999999</v>
      </c>
      <c r="E38" s="220">
        <f>E37+D38</f>
        <v>305267.78299999994</v>
      </c>
      <c r="F38" s="220">
        <f>F37+E38</f>
        <v>535947.1399999999</v>
      </c>
      <c r="G38" s="220">
        <v>0</v>
      </c>
      <c r="H38" s="220">
        <v>0</v>
      </c>
      <c r="I38" s="220">
        <f>I37+H38-0.02</f>
        <v>-0.02</v>
      </c>
      <c r="J38" s="182"/>
      <c r="L38" s="96"/>
      <c r="M38" s="101"/>
      <c r="O38" s="82"/>
    </row>
    <row r="39" spans="1:15" s="94" customFormat="1" ht="20.100000000000001" customHeight="1" x14ac:dyDescent="0.2">
      <c r="A39" s="170"/>
      <c r="B39" s="171" t="s">
        <v>125</v>
      </c>
      <c r="C39" s="172">
        <v>1</v>
      </c>
      <c r="D39" s="221">
        <f t="shared" ref="D39:I39" si="2">D37/$C$37</f>
        <v>0.27273785246806237</v>
      </c>
      <c r="E39" s="221">
        <f t="shared" si="2"/>
        <v>0.29684776562106474</v>
      </c>
      <c r="F39" s="221">
        <f t="shared" si="2"/>
        <v>0.43041438191087272</v>
      </c>
      <c r="G39" s="221">
        <f t="shared" si="2"/>
        <v>0</v>
      </c>
      <c r="H39" s="221">
        <f t="shared" si="2"/>
        <v>0</v>
      </c>
      <c r="I39" s="221">
        <f t="shared" si="2"/>
        <v>0</v>
      </c>
      <c r="J39" s="187">
        <f>J37/C37</f>
        <v>1</v>
      </c>
      <c r="K39" s="173"/>
      <c r="L39" s="174"/>
    </row>
    <row r="40" spans="1:15" s="94" customFormat="1" ht="20.100000000000001" customHeight="1" thickBot="1" x14ac:dyDescent="0.25">
      <c r="A40" s="170"/>
      <c r="B40" s="171" t="s">
        <v>126</v>
      </c>
      <c r="C40" s="172">
        <v>1</v>
      </c>
      <c r="D40" s="221">
        <f>D39</f>
        <v>0.27273785246806237</v>
      </c>
      <c r="E40" s="221">
        <f t="shared" ref="E40:I40" si="3">E39+D40</f>
        <v>0.56958561808912711</v>
      </c>
      <c r="F40" s="221">
        <f t="shared" si="3"/>
        <v>0.99999999999999978</v>
      </c>
      <c r="G40" s="221">
        <f t="shared" si="3"/>
        <v>0.99999999999999978</v>
      </c>
      <c r="H40" s="221">
        <f t="shared" si="3"/>
        <v>0.99999999999999978</v>
      </c>
      <c r="I40" s="221">
        <f t="shared" si="3"/>
        <v>0.99999999999999978</v>
      </c>
      <c r="J40" s="187"/>
      <c r="K40" s="175"/>
      <c r="L40" s="176"/>
    </row>
    <row r="41" spans="1:15" ht="13.5" customHeight="1" x14ac:dyDescent="0.2">
      <c r="A41" s="474" t="s">
        <v>404</v>
      </c>
      <c r="B41" s="474"/>
      <c r="C41" s="474"/>
      <c r="D41" s="474"/>
      <c r="E41" s="474"/>
      <c r="F41" s="474"/>
      <c r="G41" s="474"/>
      <c r="H41" s="474"/>
      <c r="I41" s="474"/>
      <c r="J41" s="474"/>
      <c r="M41" s="82"/>
      <c r="O41" s="82"/>
    </row>
    <row r="42" spans="1:15" ht="12" customHeight="1" x14ac:dyDescent="0.2">
      <c r="A42" s="475"/>
      <c r="B42" s="475"/>
      <c r="C42" s="475"/>
      <c r="D42" s="475"/>
      <c r="E42" s="475"/>
      <c r="F42" s="475"/>
      <c r="G42" s="475"/>
      <c r="H42" s="475"/>
      <c r="I42" s="475"/>
      <c r="J42" s="475"/>
      <c r="M42" s="82"/>
      <c r="O42" s="82"/>
    </row>
    <row r="43" spans="1:15" ht="12" customHeight="1" x14ac:dyDescent="0.2">
      <c r="A43" s="82"/>
      <c r="B43" s="84"/>
      <c r="C43" s="85"/>
      <c r="D43" s="189"/>
      <c r="E43" s="189"/>
      <c r="F43" s="189"/>
      <c r="G43" s="189"/>
      <c r="H43" s="189"/>
      <c r="I43" s="189"/>
      <c r="J43" s="189"/>
      <c r="M43" s="82"/>
      <c r="O43" s="82"/>
    </row>
    <row r="44" spans="1:15" ht="12" customHeight="1" x14ac:dyDescent="0.2">
      <c r="A44" s="82"/>
      <c r="B44" s="104"/>
      <c r="D44" s="188"/>
      <c r="E44" s="188"/>
      <c r="F44" s="188"/>
      <c r="G44" s="188"/>
      <c r="H44" s="188"/>
      <c r="I44" s="188"/>
      <c r="J44" s="188"/>
      <c r="M44" s="82"/>
      <c r="O44" s="82"/>
    </row>
    <row r="45" spans="1:15" ht="12" customHeight="1" x14ac:dyDescent="0.2">
      <c r="A45" s="82"/>
      <c r="B45" s="104"/>
      <c r="D45" s="188"/>
      <c r="E45" s="188"/>
      <c r="F45" s="188"/>
      <c r="G45" s="188"/>
      <c r="H45" s="188"/>
      <c r="I45" s="188"/>
      <c r="J45" s="188"/>
      <c r="M45" s="82"/>
      <c r="O45" s="82"/>
    </row>
    <row r="46" spans="1:15" ht="33" customHeight="1" x14ac:dyDescent="0.2">
      <c r="A46" s="82"/>
      <c r="B46" s="105"/>
      <c r="D46" s="188"/>
      <c r="E46" s="188"/>
      <c r="F46" s="188"/>
      <c r="G46" s="188"/>
      <c r="H46" s="188"/>
      <c r="I46" s="188"/>
      <c r="J46" s="188"/>
      <c r="M46" s="82"/>
      <c r="O46" s="82"/>
    </row>
    <row r="47" spans="1:15" ht="5.0999999999999996" customHeight="1" x14ac:dyDescent="0.2">
      <c r="A47" s="82"/>
      <c r="B47" s="4"/>
      <c r="D47" s="188"/>
      <c r="E47" s="188"/>
      <c r="F47" s="188"/>
      <c r="G47" s="188"/>
      <c r="H47" s="188"/>
      <c r="I47" s="188"/>
      <c r="J47" s="188"/>
      <c r="M47" s="82"/>
      <c r="O47" s="82"/>
    </row>
    <row r="48" spans="1:15" ht="56.25" customHeight="1" x14ac:dyDescent="0.2">
      <c r="A48" s="82"/>
      <c r="B48" s="105"/>
      <c r="D48" s="188"/>
      <c r="E48" s="188"/>
      <c r="F48" s="188"/>
      <c r="G48" s="188"/>
      <c r="H48" s="188"/>
      <c r="I48" s="188"/>
      <c r="J48" s="188"/>
      <c r="M48" s="82"/>
      <c r="O48" s="82"/>
    </row>
    <row r="49" spans="1:28" ht="12" customHeight="1" x14ac:dyDescent="0.2">
      <c r="A49" s="82"/>
      <c r="B49" s="104"/>
      <c r="D49" s="188"/>
      <c r="E49" s="188"/>
      <c r="F49" s="188"/>
      <c r="G49" s="188"/>
      <c r="H49" s="188"/>
      <c r="I49" s="188"/>
      <c r="J49" s="188"/>
      <c r="M49" s="82"/>
      <c r="O49" s="82"/>
    </row>
    <row r="50" spans="1:28" ht="5.0999999999999996" customHeight="1" x14ac:dyDescent="0.2">
      <c r="A50" s="82"/>
      <c r="D50" s="188"/>
      <c r="E50" s="188"/>
      <c r="F50" s="188"/>
      <c r="G50" s="188"/>
      <c r="H50" s="188"/>
      <c r="I50" s="188"/>
      <c r="J50" s="188"/>
      <c r="M50" s="82"/>
      <c r="O50" s="82"/>
    </row>
    <row r="51" spans="1:28" ht="12" customHeight="1" x14ac:dyDescent="0.2">
      <c r="A51" s="82"/>
      <c r="D51" s="188"/>
      <c r="E51" s="188"/>
      <c r="F51" s="188"/>
      <c r="G51" s="188"/>
      <c r="H51" s="188"/>
      <c r="I51" s="188"/>
      <c r="J51" s="188"/>
      <c r="M51" s="82"/>
      <c r="O51" s="82"/>
    </row>
    <row r="52" spans="1:28" ht="12" customHeight="1" x14ac:dyDescent="0.2">
      <c r="A52" s="82"/>
      <c r="D52" s="188"/>
      <c r="E52" s="188"/>
      <c r="F52" s="188"/>
      <c r="G52" s="188"/>
      <c r="H52" s="188"/>
      <c r="I52" s="188"/>
      <c r="J52" s="188"/>
      <c r="M52" s="82"/>
      <c r="O52" s="82"/>
    </row>
    <row r="53" spans="1:28" ht="5.0999999999999996" customHeight="1" x14ac:dyDescent="0.2">
      <c r="A53" s="82"/>
      <c r="D53" s="188"/>
      <c r="E53" s="188"/>
      <c r="F53" s="188"/>
      <c r="G53" s="188"/>
      <c r="H53" s="188"/>
      <c r="I53" s="188"/>
      <c r="J53" s="188"/>
      <c r="M53" s="82"/>
      <c r="O53" s="82"/>
      <c r="AB53" s="106"/>
    </row>
    <row r="54" spans="1:28" ht="7.5" customHeight="1" x14ac:dyDescent="0.2">
      <c r="A54" s="82"/>
      <c r="D54" s="188"/>
      <c r="E54" s="188"/>
      <c r="F54" s="188"/>
      <c r="G54" s="188"/>
      <c r="H54" s="188"/>
      <c r="I54" s="188"/>
      <c r="J54" s="188"/>
      <c r="M54" s="82"/>
      <c r="O54" s="82"/>
      <c r="AB54" s="107">
        <f>SUM(A55:Z55)</f>
        <v>0</v>
      </c>
    </row>
    <row r="55" spans="1:28" ht="15" thickBot="1" x14ac:dyDescent="0.25">
      <c r="A55" s="82"/>
      <c r="D55" s="188"/>
      <c r="E55" s="188"/>
      <c r="F55" s="188"/>
      <c r="G55" s="188"/>
      <c r="H55" s="188"/>
      <c r="I55" s="188"/>
      <c r="J55" s="188"/>
      <c r="M55" s="82"/>
      <c r="O55" s="82"/>
      <c r="AB55" s="108">
        <f>SUM(A56:Z56)</f>
        <v>0</v>
      </c>
    </row>
    <row r="56" spans="1:28" x14ac:dyDescent="0.2">
      <c r="A56" s="82"/>
      <c r="D56" s="188"/>
      <c r="E56" s="188"/>
      <c r="F56" s="188"/>
      <c r="G56" s="188"/>
      <c r="H56" s="188"/>
      <c r="I56" s="188"/>
      <c r="J56" s="188"/>
      <c r="M56" s="82"/>
      <c r="O56" s="82"/>
    </row>
    <row r="57" spans="1:28" x14ac:dyDescent="0.2">
      <c r="A57" s="82"/>
      <c r="D57" s="188"/>
      <c r="E57" s="188"/>
      <c r="F57" s="188"/>
      <c r="G57" s="188"/>
      <c r="H57" s="188"/>
      <c r="I57" s="188"/>
      <c r="J57" s="188"/>
      <c r="M57" s="82"/>
      <c r="O57" s="82"/>
    </row>
    <row r="58" spans="1:28" x14ac:dyDescent="0.2">
      <c r="A58" s="82"/>
      <c r="B58" s="100"/>
      <c r="D58" s="188"/>
      <c r="E58" s="188"/>
      <c r="F58" s="188"/>
      <c r="G58" s="188"/>
      <c r="H58" s="188"/>
      <c r="I58" s="188"/>
      <c r="J58" s="188"/>
      <c r="M58" s="82"/>
      <c r="O58" s="82"/>
    </row>
    <row r="59" spans="1:28" x14ac:dyDescent="0.2">
      <c r="A59" s="82"/>
      <c r="B59" s="100"/>
      <c r="D59" s="188"/>
      <c r="E59" s="188"/>
      <c r="F59" s="188"/>
      <c r="G59" s="188"/>
      <c r="H59" s="188"/>
      <c r="I59" s="188"/>
      <c r="J59" s="188"/>
      <c r="M59" s="82"/>
      <c r="O59" s="82"/>
    </row>
    <row r="60" spans="1:28" x14ac:dyDescent="0.2">
      <c r="A60" s="82"/>
      <c r="B60" s="100"/>
      <c r="D60" s="188"/>
      <c r="E60" s="188"/>
      <c r="F60" s="188"/>
      <c r="G60" s="188"/>
      <c r="H60" s="188"/>
      <c r="I60" s="188"/>
      <c r="J60" s="188"/>
      <c r="M60" s="82"/>
      <c r="O60" s="82"/>
    </row>
    <row r="61" spans="1:28" x14ac:dyDescent="0.2">
      <c r="A61" s="82"/>
      <c r="B61" s="100"/>
      <c r="D61" s="188"/>
      <c r="E61" s="188"/>
      <c r="F61" s="188"/>
      <c r="G61" s="188"/>
      <c r="H61" s="188"/>
      <c r="I61" s="188"/>
      <c r="J61" s="188"/>
      <c r="M61" s="82"/>
      <c r="O61" s="82"/>
    </row>
    <row r="62" spans="1:28" x14ac:dyDescent="0.2">
      <c r="A62" s="82"/>
      <c r="B62" s="100"/>
      <c r="D62" s="188"/>
      <c r="E62" s="188"/>
      <c r="F62" s="188"/>
      <c r="G62" s="188"/>
      <c r="H62" s="188"/>
      <c r="I62" s="188"/>
      <c r="J62" s="188"/>
      <c r="M62" s="82"/>
      <c r="O62" s="82"/>
    </row>
    <row r="63" spans="1:28" x14ac:dyDescent="0.2">
      <c r="A63" s="82"/>
      <c r="B63" s="100"/>
      <c r="D63" s="188"/>
      <c r="E63" s="188"/>
      <c r="F63" s="188"/>
      <c r="G63" s="188"/>
      <c r="H63" s="188"/>
      <c r="I63" s="188"/>
      <c r="J63" s="188"/>
      <c r="M63" s="82"/>
      <c r="O63" s="82"/>
    </row>
    <row r="64" spans="1:28" x14ac:dyDescent="0.2">
      <c r="A64" s="82"/>
      <c r="B64" s="100"/>
      <c r="D64" s="188"/>
      <c r="E64" s="188"/>
      <c r="F64" s="188"/>
      <c r="G64" s="188"/>
      <c r="H64" s="188"/>
      <c r="I64" s="188"/>
      <c r="J64" s="188"/>
      <c r="M64" s="82"/>
      <c r="O64" s="82"/>
    </row>
    <row r="65" spans="1:15" x14ac:dyDescent="0.2">
      <c r="A65" s="82"/>
      <c r="B65" s="100"/>
      <c r="D65" s="188"/>
      <c r="E65" s="188"/>
      <c r="F65" s="188"/>
      <c r="G65" s="188"/>
      <c r="H65" s="188"/>
      <c r="I65" s="188"/>
      <c r="J65" s="188"/>
      <c r="M65" s="82"/>
      <c r="O65" s="82"/>
    </row>
    <row r="66" spans="1:15" x14ac:dyDescent="0.2">
      <c r="A66" s="82"/>
      <c r="B66" s="100"/>
      <c r="D66" s="188"/>
      <c r="E66" s="188"/>
      <c r="F66" s="188"/>
      <c r="G66" s="188"/>
      <c r="H66" s="188"/>
      <c r="I66" s="188"/>
      <c r="J66" s="188"/>
      <c r="M66" s="82"/>
      <c r="O66" s="82"/>
    </row>
    <row r="67" spans="1:15" x14ac:dyDescent="0.2">
      <c r="A67" s="82"/>
      <c r="B67" s="100"/>
      <c r="D67" s="188"/>
      <c r="E67" s="188"/>
      <c r="F67" s="188"/>
      <c r="G67" s="188"/>
      <c r="H67" s="188"/>
      <c r="I67" s="188"/>
      <c r="J67" s="188"/>
      <c r="M67" s="82"/>
      <c r="O67" s="82"/>
    </row>
    <row r="68" spans="1:15" x14ac:dyDescent="0.2">
      <c r="A68" s="82"/>
      <c r="B68" s="100"/>
      <c r="D68" s="188"/>
      <c r="E68" s="188"/>
      <c r="F68" s="188"/>
      <c r="G68" s="188"/>
      <c r="H68" s="188"/>
      <c r="I68" s="188"/>
      <c r="J68" s="188"/>
      <c r="M68" s="82"/>
      <c r="O68" s="82"/>
    </row>
    <row r="69" spans="1:15" x14ac:dyDescent="0.2">
      <c r="A69" s="82"/>
      <c r="B69" s="100"/>
      <c r="D69" s="188"/>
      <c r="E69" s="188"/>
      <c r="F69" s="188"/>
      <c r="G69" s="188"/>
      <c r="H69" s="188"/>
      <c r="I69" s="188"/>
      <c r="J69" s="188"/>
      <c r="M69" s="82"/>
      <c r="O69" s="82"/>
    </row>
    <row r="70" spans="1:15" x14ac:dyDescent="0.2">
      <c r="A70" s="82"/>
      <c r="B70" s="100"/>
      <c r="D70" s="188"/>
      <c r="E70" s="188"/>
      <c r="F70" s="188"/>
      <c r="G70" s="188"/>
      <c r="H70" s="188"/>
      <c r="I70" s="188"/>
      <c r="J70" s="188"/>
      <c r="M70" s="82"/>
      <c r="O70" s="82"/>
    </row>
    <row r="71" spans="1:15" x14ac:dyDescent="0.2">
      <c r="A71" s="82"/>
      <c r="B71" s="100"/>
      <c r="D71" s="188"/>
      <c r="E71" s="188"/>
      <c r="F71" s="188"/>
      <c r="G71" s="188"/>
      <c r="H71" s="188"/>
      <c r="I71" s="188"/>
      <c r="J71" s="188"/>
      <c r="M71" s="82"/>
      <c r="O71" s="82"/>
    </row>
    <row r="72" spans="1:15" x14ac:dyDescent="0.2">
      <c r="A72" s="82"/>
      <c r="B72" s="100"/>
      <c r="D72" s="188"/>
      <c r="E72" s="188"/>
      <c r="F72" s="188"/>
      <c r="G72" s="188"/>
      <c r="H72" s="188"/>
      <c r="I72" s="188"/>
      <c r="J72" s="188"/>
      <c r="M72" s="82"/>
      <c r="O72" s="82"/>
    </row>
    <row r="73" spans="1:15" x14ac:dyDescent="0.2">
      <c r="A73" s="82"/>
      <c r="B73" s="100"/>
      <c r="D73" s="188"/>
      <c r="E73" s="188"/>
      <c r="F73" s="188"/>
      <c r="G73" s="188"/>
      <c r="H73" s="188"/>
      <c r="I73" s="188"/>
      <c r="J73" s="188"/>
      <c r="M73" s="82"/>
      <c r="O73" s="82"/>
    </row>
    <row r="74" spans="1:15" x14ac:dyDescent="0.2">
      <c r="A74" s="82"/>
      <c r="B74" s="100"/>
      <c r="D74" s="188"/>
      <c r="E74" s="188"/>
      <c r="F74" s="188"/>
      <c r="G74" s="188"/>
      <c r="H74" s="188"/>
      <c r="I74" s="188"/>
      <c r="J74" s="188"/>
      <c r="M74" s="82"/>
      <c r="O74" s="82"/>
    </row>
    <row r="75" spans="1:15" x14ac:dyDescent="0.2">
      <c r="A75" s="82"/>
      <c r="B75" s="100"/>
      <c r="D75" s="188"/>
      <c r="E75" s="188"/>
      <c r="F75" s="188"/>
      <c r="G75" s="188"/>
      <c r="H75" s="188"/>
      <c r="I75" s="188"/>
      <c r="J75" s="188"/>
      <c r="M75" s="82"/>
      <c r="O75" s="82"/>
    </row>
    <row r="76" spans="1:15" x14ac:dyDescent="0.2">
      <c r="A76" s="82"/>
      <c r="B76" s="100"/>
      <c r="D76" s="188"/>
      <c r="E76" s="188"/>
      <c r="F76" s="188"/>
      <c r="G76" s="188"/>
      <c r="H76" s="188"/>
      <c r="I76" s="188"/>
      <c r="J76" s="188"/>
      <c r="M76" s="82"/>
      <c r="O76" s="82"/>
    </row>
    <row r="77" spans="1:15" x14ac:dyDescent="0.2">
      <c r="A77" s="82"/>
      <c r="B77" s="100"/>
      <c r="D77" s="188"/>
      <c r="E77" s="188"/>
      <c r="F77" s="188"/>
      <c r="G77" s="188"/>
      <c r="H77" s="188"/>
      <c r="I77" s="188"/>
      <c r="J77" s="188"/>
      <c r="M77" s="82"/>
      <c r="O77" s="82"/>
    </row>
    <row r="78" spans="1:15" x14ac:dyDescent="0.2">
      <c r="A78" s="82"/>
      <c r="B78" s="100"/>
      <c r="D78" s="188"/>
      <c r="E78" s="188"/>
      <c r="F78" s="188"/>
      <c r="G78" s="188"/>
      <c r="H78" s="188"/>
      <c r="I78" s="188"/>
      <c r="J78" s="188"/>
      <c r="M78" s="82"/>
      <c r="O78" s="82"/>
    </row>
    <row r="79" spans="1:15" x14ac:dyDescent="0.2">
      <c r="A79" s="82"/>
      <c r="B79" s="100"/>
      <c r="D79" s="188"/>
      <c r="E79" s="188"/>
      <c r="F79" s="188"/>
      <c r="G79" s="188"/>
      <c r="H79" s="188"/>
      <c r="I79" s="188"/>
      <c r="J79" s="188"/>
      <c r="M79" s="82"/>
      <c r="O79" s="82"/>
    </row>
    <row r="80" spans="1:15" x14ac:dyDescent="0.2">
      <c r="A80" s="82"/>
      <c r="B80" s="100"/>
      <c r="D80" s="188"/>
      <c r="E80" s="188"/>
      <c r="F80" s="188"/>
      <c r="G80" s="188"/>
      <c r="H80" s="188"/>
      <c r="I80" s="188"/>
      <c r="J80" s="188"/>
      <c r="M80" s="82"/>
      <c r="O80" s="82"/>
    </row>
    <row r="81" spans="1:15" x14ac:dyDescent="0.2">
      <c r="A81" s="82"/>
      <c r="B81" s="100"/>
      <c r="D81" s="188"/>
      <c r="E81" s="188"/>
      <c r="F81" s="188"/>
      <c r="G81" s="188"/>
      <c r="H81" s="188"/>
      <c r="I81" s="188"/>
      <c r="J81" s="188"/>
      <c r="M81" s="82"/>
      <c r="O81" s="82"/>
    </row>
    <row r="82" spans="1:15" x14ac:dyDescent="0.2">
      <c r="A82" s="82"/>
      <c r="B82" s="100"/>
      <c r="D82" s="188"/>
      <c r="E82" s="188"/>
      <c r="F82" s="188"/>
      <c r="G82" s="188"/>
      <c r="H82" s="188"/>
      <c r="I82" s="188"/>
      <c r="J82" s="188"/>
      <c r="M82" s="82"/>
      <c r="O82" s="82"/>
    </row>
    <row r="83" spans="1:15" x14ac:dyDescent="0.2">
      <c r="A83" s="82"/>
      <c r="B83" s="100"/>
      <c r="D83" s="188"/>
      <c r="E83" s="188"/>
      <c r="F83" s="188"/>
      <c r="G83" s="188"/>
      <c r="H83" s="188"/>
      <c r="I83" s="188"/>
      <c r="J83" s="188"/>
      <c r="M83" s="82"/>
      <c r="O83" s="82"/>
    </row>
    <row r="84" spans="1:15" x14ac:dyDescent="0.2">
      <c r="A84" s="82"/>
      <c r="B84" s="100"/>
      <c r="D84" s="188"/>
      <c r="E84" s="188"/>
      <c r="F84" s="188"/>
      <c r="G84" s="188"/>
      <c r="H84" s="188"/>
      <c r="I84" s="188"/>
      <c r="J84" s="188"/>
      <c r="M84" s="82"/>
      <c r="O84" s="82"/>
    </row>
    <row r="85" spans="1:15" x14ac:dyDescent="0.2">
      <c r="A85" s="82"/>
      <c r="B85" s="100"/>
      <c r="D85" s="188"/>
      <c r="E85" s="188"/>
      <c r="F85" s="188"/>
      <c r="G85" s="188"/>
      <c r="H85" s="188"/>
      <c r="I85" s="188"/>
      <c r="J85" s="188"/>
      <c r="M85" s="82"/>
      <c r="O85" s="82"/>
    </row>
    <row r="86" spans="1:15" x14ac:dyDescent="0.2">
      <c r="A86" s="82"/>
      <c r="B86" s="100"/>
      <c r="D86" s="188"/>
      <c r="E86" s="188"/>
      <c r="F86" s="188"/>
      <c r="G86" s="188"/>
      <c r="H86" s="188"/>
      <c r="I86" s="188"/>
      <c r="J86" s="188"/>
      <c r="M86" s="82"/>
      <c r="O86" s="82"/>
    </row>
    <row r="87" spans="1:15" x14ac:dyDescent="0.2">
      <c r="A87" s="82"/>
      <c r="B87" s="100"/>
      <c r="D87" s="188"/>
      <c r="E87" s="188"/>
      <c r="F87" s="188"/>
      <c r="G87" s="188"/>
      <c r="H87" s="188"/>
      <c r="I87" s="188"/>
      <c r="J87" s="188"/>
      <c r="M87" s="82"/>
      <c r="O87" s="82"/>
    </row>
    <row r="88" spans="1:15" x14ac:dyDescent="0.2">
      <c r="A88" s="82"/>
      <c r="B88" s="100"/>
      <c r="D88" s="188"/>
      <c r="E88" s="188"/>
      <c r="F88" s="188"/>
      <c r="G88" s="188"/>
      <c r="H88" s="188"/>
      <c r="I88" s="188"/>
      <c r="J88" s="188"/>
      <c r="M88" s="82"/>
      <c r="O88" s="82"/>
    </row>
    <row r="89" spans="1:15" x14ac:dyDescent="0.2">
      <c r="A89" s="82"/>
      <c r="B89" s="100"/>
      <c r="D89" s="188"/>
      <c r="E89" s="188"/>
      <c r="F89" s="188"/>
      <c r="G89" s="188"/>
      <c r="H89" s="188"/>
      <c r="I89" s="188"/>
      <c r="J89" s="188"/>
      <c r="M89" s="82"/>
      <c r="O89" s="82"/>
    </row>
    <row r="90" spans="1:15" x14ac:dyDescent="0.2">
      <c r="A90" s="82"/>
      <c r="B90" s="100"/>
      <c r="D90" s="188"/>
      <c r="E90" s="188"/>
      <c r="F90" s="188"/>
      <c r="G90" s="188"/>
      <c r="H90" s="188"/>
      <c r="I90" s="188"/>
      <c r="J90" s="188"/>
      <c r="M90" s="82"/>
      <c r="O90" s="82"/>
    </row>
    <row r="91" spans="1:15" x14ac:dyDescent="0.2">
      <c r="A91" s="82"/>
      <c r="B91" s="100"/>
      <c r="D91" s="188"/>
      <c r="E91" s="188"/>
      <c r="F91" s="188"/>
      <c r="G91" s="188"/>
      <c r="H91" s="188"/>
      <c r="I91" s="188"/>
      <c r="J91" s="188"/>
      <c r="M91" s="82"/>
      <c r="O91" s="82"/>
    </row>
    <row r="92" spans="1:15" x14ac:dyDescent="0.2">
      <c r="A92" s="82"/>
      <c r="B92" s="100"/>
      <c r="D92" s="188"/>
      <c r="E92" s="188"/>
      <c r="F92" s="188"/>
      <c r="G92" s="188"/>
      <c r="H92" s="188"/>
      <c r="I92" s="188"/>
      <c r="J92" s="188"/>
      <c r="M92" s="82"/>
      <c r="O92" s="82"/>
    </row>
    <row r="93" spans="1:15" x14ac:dyDescent="0.2">
      <c r="A93" s="82"/>
      <c r="B93" s="100"/>
      <c r="D93" s="188"/>
      <c r="E93" s="188"/>
      <c r="F93" s="188"/>
      <c r="G93" s="188"/>
      <c r="H93" s="188"/>
      <c r="I93" s="188"/>
      <c r="J93" s="188"/>
      <c r="M93" s="82"/>
      <c r="O93" s="82"/>
    </row>
    <row r="94" spans="1:15" x14ac:dyDescent="0.2">
      <c r="A94" s="82"/>
      <c r="B94" s="100"/>
      <c r="D94" s="188"/>
      <c r="E94" s="188"/>
      <c r="F94" s="188"/>
      <c r="G94" s="188"/>
      <c r="H94" s="188"/>
      <c r="I94" s="188"/>
      <c r="J94" s="188"/>
      <c r="M94" s="82"/>
      <c r="O94" s="82"/>
    </row>
    <row r="95" spans="1:15" x14ac:dyDescent="0.2">
      <c r="A95" s="82"/>
      <c r="B95" s="100"/>
      <c r="D95" s="188"/>
      <c r="E95" s="188"/>
      <c r="F95" s="188"/>
      <c r="G95" s="188"/>
      <c r="H95" s="188"/>
      <c r="I95" s="188"/>
      <c r="J95" s="188"/>
      <c r="M95" s="82"/>
      <c r="O95" s="82"/>
    </row>
    <row r="96" spans="1:15" x14ac:dyDescent="0.2">
      <c r="A96" s="82"/>
      <c r="B96" s="100"/>
      <c r="D96" s="188"/>
      <c r="E96" s="188"/>
      <c r="F96" s="188"/>
      <c r="G96" s="188"/>
      <c r="H96" s="188"/>
      <c r="I96" s="188"/>
      <c r="J96" s="188"/>
      <c r="M96" s="82"/>
      <c r="O96" s="82"/>
    </row>
    <row r="97" spans="1:15" x14ac:dyDescent="0.2">
      <c r="A97" s="82"/>
      <c r="B97" s="100"/>
      <c r="D97" s="188"/>
      <c r="E97" s="188"/>
      <c r="F97" s="188"/>
      <c r="G97" s="188"/>
      <c r="H97" s="188"/>
      <c r="I97" s="188"/>
      <c r="J97" s="188"/>
      <c r="M97" s="82"/>
      <c r="O97" s="82"/>
    </row>
    <row r="98" spans="1:15" x14ac:dyDescent="0.2">
      <c r="A98" s="82"/>
      <c r="B98" s="100"/>
      <c r="D98" s="188"/>
      <c r="E98" s="188"/>
      <c r="F98" s="188"/>
      <c r="G98" s="188"/>
      <c r="H98" s="188"/>
      <c r="I98" s="188"/>
      <c r="J98" s="188"/>
      <c r="M98" s="82"/>
      <c r="O98" s="82"/>
    </row>
    <row r="99" spans="1:15" x14ac:dyDescent="0.2">
      <c r="A99" s="82"/>
      <c r="B99" s="100"/>
      <c r="D99" s="188"/>
      <c r="E99" s="188"/>
      <c r="F99" s="188"/>
      <c r="G99" s="188"/>
      <c r="H99" s="188"/>
      <c r="I99" s="188"/>
      <c r="J99" s="188"/>
      <c r="M99" s="82"/>
      <c r="O99" s="82"/>
    </row>
    <row r="100" spans="1:15" x14ac:dyDescent="0.2">
      <c r="A100" s="82"/>
      <c r="B100" s="100"/>
      <c r="D100" s="188"/>
      <c r="E100" s="188"/>
      <c r="F100" s="188"/>
      <c r="G100" s="188"/>
      <c r="H100" s="188"/>
      <c r="I100" s="188"/>
      <c r="J100" s="188"/>
      <c r="M100" s="82"/>
      <c r="O100" s="82"/>
    </row>
    <row r="101" spans="1:15" x14ac:dyDescent="0.2">
      <c r="A101" s="82"/>
      <c r="B101" s="100"/>
      <c r="D101" s="188"/>
      <c r="E101" s="188"/>
      <c r="F101" s="188"/>
      <c r="G101" s="188"/>
      <c r="H101" s="188"/>
      <c r="I101" s="188"/>
      <c r="J101" s="188"/>
      <c r="M101" s="82"/>
      <c r="O101" s="82"/>
    </row>
    <row r="102" spans="1:15" x14ac:dyDescent="0.2">
      <c r="A102" s="82"/>
      <c r="B102" s="100"/>
      <c r="D102" s="188"/>
      <c r="E102" s="188"/>
      <c r="F102" s="188"/>
      <c r="G102" s="188"/>
      <c r="H102" s="188"/>
      <c r="I102" s="188"/>
      <c r="J102" s="188"/>
      <c r="M102" s="82"/>
      <c r="O102" s="82"/>
    </row>
    <row r="103" spans="1:15" x14ac:dyDescent="0.2">
      <c r="A103" s="82"/>
      <c r="B103" s="100"/>
      <c r="D103" s="188"/>
      <c r="E103" s="188"/>
      <c r="F103" s="188"/>
      <c r="G103" s="188"/>
      <c r="H103" s="188"/>
      <c r="I103" s="188"/>
      <c r="J103" s="188"/>
      <c r="M103" s="82"/>
      <c r="O103" s="82"/>
    </row>
    <row r="104" spans="1:15" x14ac:dyDescent="0.2">
      <c r="A104" s="82"/>
      <c r="B104" s="100"/>
      <c r="D104" s="188"/>
      <c r="E104" s="188"/>
      <c r="F104" s="188"/>
      <c r="G104" s="188"/>
      <c r="H104" s="188"/>
      <c r="I104" s="188"/>
      <c r="J104" s="188"/>
      <c r="M104" s="82"/>
      <c r="O104" s="82"/>
    </row>
    <row r="105" spans="1:15" x14ac:dyDescent="0.2">
      <c r="A105" s="82"/>
      <c r="B105" s="100"/>
      <c r="D105" s="188"/>
      <c r="E105" s="188"/>
      <c r="F105" s="188"/>
      <c r="G105" s="188"/>
      <c r="H105" s="188"/>
      <c r="I105" s="188"/>
      <c r="J105" s="188"/>
      <c r="M105" s="82"/>
      <c r="O105" s="82"/>
    </row>
    <row r="106" spans="1:15" x14ac:dyDescent="0.2">
      <c r="A106" s="82"/>
      <c r="B106" s="100"/>
      <c r="D106" s="188"/>
      <c r="E106" s="188"/>
      <c r="F106" s="188"/>
      <c r="G106" s="188"/>
      <c r="H106" s="188"/>
      <c r="I106" s="188"/>
      <c r="J106" s="188"/>
      <c r="M106" s="82"/>
      <c r="O106" s="82"/>
    </row>
    <row r="107" spans="1:15" x14ac:dyDescent="0.2">
      <c r="A107" s="82"/>
      <c r="B107" s="100"/>
      <c r="D107" s="188"/>
      <c r="E107" s="188"/>
      <c r="F107" s="188"/>
      <c r="G107" s="188"/>
      <c r="H107" s="188"/>
      <c r="I107" s="188"/>
      <c r="J107" s="188"/>
      <c r="M107" s="82"/>
      <c r="O107" s="82"/>
    </row>
    <row r="108" spans="1:15" x14ac:dyDescent="0.2">
      <c r="A108" s="82"/>
      <c r="B108" s="100"/>
      <c r="D108" s="188"/>
      <c r="E108" s="188"/>
      <c r="F108" s="188"/>
      <c r="G108" s="188"/>
      <c r="H108" s="188"/>
      <c r="I108" s="188"/>
      <c r="J108" s="188"/>
      <c r="M108" s="82"/>
      <c r="O108" s="82"/>
    </row>
    <row r="109" spans="1:15" x14ac:dyDescent="0.2">
      <c r="A109" s="82"/>
      <c r="B109" s="100"/>
      <c r="D109" s="188"/>
      <c r="E109" s="188"/>
      <c r="F109" s="188"/>
      <c r="G109" s="188"/>
      <c r="H109" s="188"/>
      <c r="I109" s="188"/>
      <c r="J109" s="188"/>
      <c r="M109" s="82"/>
      <c r="O109" s="82"/>
    </row>
    <row r="110" spans="1:15" x14ac:dyDescent="0.2">
      <c r="A110" s="82"/>
      <c r="B110" s="100"/>
      <c r="D110" s="188"/>
      <c r="E110" s="188"/>
      <c r="F110" s="188"/>
      <c r="G110" s="188"/>
      <c r="H110" s="188"/>
      <c r="I110" s="188"/>
      <c r="J110" s="188"/>
      <c r="M110" s="82"/>
      <c r="O110" s="82"/>
    </row>
    <row r="111" spans="1:15" x14ac:dyDescent="0.2">
      <c r="A111" s="82"/>
      <c r="B111" s="100"/>
      <c r="D111" s="188"/>
      <c r="E111" s="188"/>
      <c r="F111" s="188"/>
      <c r="G111" s="188"/>
      <c r="H111" s="188"/>
      <c r="I111" s="188"/>
      <c r="J111" s="188"/>
      <c r="M111" s="82"/>
      <c r="O111" s="82"/>
    </row>
    <row r="112" spans="1:15" x14ac:dyDescent="0.2">
      <c r="A112" s="82"/>
      <c r="B112" s="100"/>
      <c r="D112" s="188"/>
      <c r="E112" s="188"/>
      <c r="F112" s="188"/>
      <c r="G112" s="188"/>
      <c r="H112" s="188"/>
      <c r="I112" s="188"/>
      <c r="J112" s="188"/>
      <c r="M112" s="82"/>
      <c r="O112" s="82"/>
    </row>
    <row r="113" spans="1:15" x14ac:dyDescent="0.2">
      <c r="A113" s="82"/>
      <c r="B113" s="100"/>
      <c r="D113" s="188"/>
      <c r="E113" s="188"/>
      <c r="F113" s="188"/>
      <c r="G113" s="188"/>
      <c r="H113" s="188"/>
      <c r="I113" s="188"/>
      <c r="J113" s="188"/>
      <c r="M113" s="82"/>
      <c r="O113" s="82"/>
    </row>
    <row r="114" spans="1:15" x14ac:dyDescent="0.2">
      <c r="A114" s="82"/>
      <c r="B114" s="100"/>
      <c r="D114" s="188"/>
      <c r="E114" s="188"/>
      <c r="F114" s="188"/>
      <c r="G114" s="188"/>
      <c r="H114" s="188"/>
      <c r="I114" s="188"/>
      <c r="J114" s="188"/>
      <c r="M114" s="82"/>
      <c r="O114" s="82"/>
    </row>
    <row r="115" spans="1:15" x14ac:dyDescent="0.2">
      <c r="A115" s="82"/>
      <c r="B115" s="100"/>
      <c r="D115" s="188"/>
      <c r="E115" s="188"/>
      <c r="F115" s="188"/>
      <c r="G115" s="188"/>
      <c r="H115" s="188"/>
      <c r="I115" s="188"/>
      <c r="J115" s="188"/>
      <c r="M115" s="82"/>
      <c r="O115" s="82"/>
    </row>
    <row r="116" spans="1:15" x14ac:dyDescent="0.2">
      <c r="A116" s="82"/>
      <c r="B116" s="100"/>
      <c r="D116" s="188"/>
      <c r="E116" s="188"/>
      <c r="F116" s="188"/>
      <c r="G116" s="188"/>
      <c r="H116" s="188"/>
      <c r="I116" s="188"/>
      <c r="J116" s="188"/>
      <c r="M116" s="82"/>
      <c r="O116" s="82"/>
    </row>
    <row r="117" spans="1:15" x14ac:dyDescent="0.2">
      <c r="A117" s="82"/>
      <c r="B117" s="100"/>
      <c r="D117" s="188"/>
      <c r="E117" s="188"/>
      <c r="F117" s="188"/>
      <c r="G117" s="188"/>
      <c r="H117" s="188"/>
      <c r="I117" s="188"/>
      <c r="J117" s="188"/>
      <c r="M117" s="82"/>
      <c r="O117" s="82"/>
    </row>
    <row r="118" spans="1:15" x14ac:dyDescent="0.2">
      <c r="A118" s="82"/>
      <c r="B118" s="100"/>
      <c r="D118" s="188"/>
      <c r="E118" s="188"/>
      <c r="F118" s="188"/>
      <c r="G118" s="188"/>
      <c r="H118" s="188"/>
      <c r="I118" s="188"/>
      <c r="J118" s="188"/>
      <c r="M118" s="82"/>
      <c r="O118" s="82"/>
    </row>
    <row r="119" spans="1:15" x14ac:dyDescent="0.2">
      <c r="A119" s="82"/>
      <c r="B119" s="100"/>
      <c r="D119" s="188"/>
      <c r="E119" s="188"/>
      <c r="F119" s="188"/>
      <c r="G119" s="188"/>
      <c r="H119" s="188"/>
      <c r="I119" s="188"/>
      <c r="J119" s="188"/>
      <c r="M119" s="82"/>
      <c r="O119" s="82"/>
    </row>
    <row r="120" spans="1:15" x14ac:dyDescent="0.2">
      <c r="A120" s="82"/>
      <c r="B120" s="100"/>
      <c r="D120" s="188"/>
      <c r="E120" s="188"/>
      <c r="F120" s="188"/>
      <c r="G120" s="188"/>
      <c r="H120" s="188"/>
      <c r="I120" s="188"/>
      <c r="J120" s="188"/>
      <c r="M120" s="82"/>
      <c r="O120" s="82"/>
    </row>
    <row r="121" spans="1:15" x14ac:dyDescent="0.2">
      <c r="A121" s="82"/>
      <c r="B121" s="100"/>
      <c r="D121" s="188"/>
      <c r="E121" s="188"/>
      <c r="F121" s="188"/>
      <c r="G121" s="188"/>
      <c r="H121" s="188"/>
      <c r="I121" s="188"/>
      <c r="J121" s="188"/>
      <c r="M121" s="82"/>
      <c r="O121" s="82"/>
    </row>
    <row r="122" spans="1:15" x14ac:dyDescent="0.2">
      <c r="A122" s="82"/>
      <c r="B122" s="100"/>
      <c r="D122" s="188"/>
      <c r="E122" s="188"/>
      <c r="F122" s="188"/>
      <c r="G122" s="188"/>
      <c r="H122" s="188"/>
      <c r="I122" s="188"/>
      <c r="J122" s="188"/>
      <c r="M122" s="82"/>
      <c r="O122" s="82"/>
    </row>
    <row r="123" spans="1:15" x14ac:dyDescent="0.2">
      <c r="A123" s="82"/>
      <c r="B123" s="100"/>
      <c r="D123" s="188"/>
      <c r="E123" s="188"/>
      <c r="F123" s="188"/>
      <c r="G123" s="188"/>
      <c r="H123" s="188"/>
      <c r="I123" s="188"/>
      <c r="J123" s="188"/>
      <c r="M123" s="82"/>
      <c r="O123" s="82"/>
    </row>
    <row r="124" spans="1:15" x14ac:dyDescent="0.2">
      <c r="A124" s="82"/>
      <c r="B124" s="100"/>
      <c r="D124" s="188"/>
      <c r="E124" s="188"/>
      <c r="F124" s="188"/>
      <c r="G124" s="188"/>
      <c r="H124" s="188"/>
      <c r="I124" s="188"/>
      <c r="J124" s="188"/>
      <c r="M124" s="82"/>
      <c r="O124" s="82"/>
    </row>
    <row r="125" spans="1:15" x14ac:dyDescent="0.2">
      <c r="A125" s="82"/>
      <c r="B125" s="100"/>
      <c r="D125" s="188"/>
      <c r="E125" s="188"/>
      <c r="F125" s="188"/>
      <c r="G125" s="188"/>
      <c r="H125" s="188"/>
      <c r="I125" s="188"/>
      <c r="J125" s="188"/>
      <c r="M125" s="82"/>
      <c r="O125" s="82"/>
    </row>
    <row r="126" spans="1:15" x14ac:dyDescent="0.2">
      <c r="A126" s="82"/>
      <c r="B126" s="100"/>
      <c r="D126" s="188"/>
      <c r="E126" s="188"/>
      <c r="F126" s="188"/>
      <c r="G126" s="188"/>
      <c r="H126" s="188"/>
      <c r="I126" s="188"/>
      <c r="J126" s="188"/>
      <c r="M126" s="82"/>
      <c r="O126" s="82"/>
    </row>
    <row r="127" spans="1:15" x14ac:dyDescent="0.2">
      <c r="A127" s="82"/>
      <c r="B127" s="100"/>
      <c r="D127" s="188"/>
      <c r="E127" s="188"/>
      <c r="F127" s="188"/>
      <c r="G127" s="188"/>
      <c r="H127" s="188"/>
      <c r="I127" s="188"/>
      <c r="J127" s="188"/>
      <c r="M127" s="82"/>
      <c r="O127" s="82"/>
    </row>
    <row r="128" spans="1:15" x14ac:dyDescent="0.2">
      <c r="A128" s="82"/>
      <c r="B128" s="100"/>
      <c r="D128" s="188"/>
      <c r="E128" s="188"/>
      <c r="F128" s="188"/>
      <c r="G128" s="188"/>
      <c r="H128" s="188"/>
      <c r="I128" s="188"/>
      <c r="J128" s="188"/>
      <c r="M128" s="82"/>
      <c r="O128" s="82"/>
    </row>
    <row r="129" spans="1:15" x14ac:dyDescent="0.2">
      <c r="A129" s="82"/>
      <c r="B129" s="100"/>
      <c r="D129" s="188"/>
      <c r="E129" s="188"/>
      <c r="F129" s="188"/>
      <c r="G129" s="188"/>
      <c r="H129" s="188"/>
      <c r="I129" s="188"/>
      <c r="J129" s="188"/>
      <c r="M129" s="82"/>
      <c r="O129" s="82"/>
    </row>
    <row r="130" spans="1:15" x14ac:dyDescent="0.2">
      <c r="A130" s="82"/>
      <c r="B130" s="100"/>
      <c r="D130" s="188"/>
      <c r="E130" s="188"/>
      <c r="F130" s="188"/>
      <c r="G130" s="188"/>
      <c r="H130" s="188"/>
      <c r="I130" s="188"/>
      <c r="J130" s="188"/>
      <c r="M130" s="82"/>
      <c r="O130" s="82"/>
    </row>
    <row r="131" spans="1:15" x14ac:dyDescent="0.2">
      <c r="A131" s="82"/>
      <c r="B131" s="100"/>
      <c r="D131" s="188"/>
      <c r="E131" s="188"/>
      <c r="F131" s="188"/>
      <c r="G131" s="188"/>
      <c r="H131" s="188"/>
      <c r="I131" s="188"/>
      <c r="J131" s="188"/>
      <c r="M131" s="82"/>
      <c r="O131" s="82"/>
    </row>
    <row r="132" spans="1:15" x14ac:dyDescent="0.2">
      <c r="A132" s="82"/>
      <c r="B132" s="100"/>
      <c r="D132" s="188"/>
      <c r="E132" s="188"/>
      <c r="F132" s="188"/>
      <c r="G132" s="188"/>
      <c r="H132" s="188"/>
      <c r="I132" s="188"/>
      <c r="J132" s="188"/>
      <c r="M132" s="82"/>
      <c r="O132" s="82"/>
    </row>
    <row r="133" spans="1:15" x14ac:dyDescent="0.2">
      <c r="A133" s="82"/>
      <c r="B133" s="100"/>
      <c r="D133" s="188"/>
      <c r="E133" s="188"/>
      <c r="F133" s="188"/>
      <c r="G133" s="188"/>
      <c r="H133" s="188"/>
      <c r="I133" s="188"/>
      <c r="J133" s="188"/>
      <c r="M133" s="82"/>
      <c r="O133" s="82"/>
    </row>
    <row r="134" spans="1:15" x14ac:dyDescent="0.2">
      <c r="A134" s="82"/>
      <c r="B134" s="100"/>
      <c r="D134" s="188"/>
      <c r="E134" s="188"/>
      <c r="F134" s="188"/>
      <c r="G134" s="188"/>
      <c r="H134" s="188"/>
      <c r="I134" s="188"/>
      <c r="J134" s="188"/>
      <c r="M134" s="82"/>
      <c r="O134" s="82"/>
    </row>
    <row r="135" spans="1:15" x14ac:dyDescent="0.2">
      <c r="A135" s="82"/>
      <c r="B135" s="100"/>
      <c r="D135" s="188"/>
      <c r="E135" s="188"/>
      <c r="F135" s="188"/>
      <c r="G135" s="188"/>
      <c r="H135" s="188"/>
      <c r="I135" s="188"/>
      <c r="J135" s="188"/>
      <c r="M135" s="82"/>
      <c r="O135" s="82"/>
    </row>
    <row r="136" spans="1:15" x14ac:dyDescent="0.2">
      <c r="A136" s="82"/>
      <c r="B136" s="100"/>
      <c r="D136" s="188"/>
      <c r="E136" s="188"/>
      <c r="F136" s="188"/>
      <c r="G136" s="188"/>
      <c r="H136" s="188"/>
      <c r="I136" s="188"/>
      <c r="J136" s="188"/>
      <c r="M136" s="82"/>
      <c r="O136" s="82"/>
    </row>
    <row r="137" spans="1:15" x14ac:dyDescent="0.2">
      <c r="A137" s="82"/>
      <c r="B137" s="100"/>
      <c r="D137" s="188"/>
      <c r="E137" s="188"/>
      <c r="F137" s="188"/>
      <c r="G137" s="188"/>
      <c r="H137" s="188"/>
      <c r="I137" s="188"/>
      <c r="J137" s="188"/>
      <c r="M137" s="82"/>
      <c r="O137" s="82"/>
    </row>
    <row r="138" spans="1:15" x14ac:dyDescent="0.2">
      <c r="A138" s="82"/>
      <c r="B138" s="100"/>
      <c r="D138" s="188"/>
      <c r="E138" s="188"/>
      <c r="F138" s="188"/>
      <c r="G138" s="188"/>
      <c r="H138" s="188"/>
      <c r="I138" s="188"/>
      <c r="J138" s="188"/>
      <c r="M138" s="82"/>
      <c r="O138" s="82"/>
    </row>
    <row r="139" spans="1:15" x14ac:dyDescent="0.2">
      <c r="A139" s="82"/>
      <c r="B139" s="100"/>
      <c r="D139" s="188"/>
      <c r="E139" s="188"/>
      <c r="F139" s="188"/>
      <c r="G139" s="188"/>
      <c r="H139" s="188"/>
      <c r="I139" s="188"/>
      <c r="J139" s="188"/>
      <c r="M139" s="82"/>
      <c r="O139" s="82"/>
    </row>
    <row r="140" spans="1:15" x14ac:dyDescent="0.2">
      <c r="A140" s="82"/>
      <c r="B140" s="100"/>
      <c r="D140" s="188"/>
      <c r="E140" s="188"/>
      <c r="F140" s="188"/>
      <c r="G140" s="188"/>
      <c r="H140" s="188"/>
      <c r="I140" s="188"/>
      <c r="J140" s="188"/>
      <c r="M140" s="82"/>
      <c r="O140" s="82"/>
    </row>
    <row r="141" spans="1:15" x14ac:dyDescent="0.2">
      <c r="A141" s="82"/>
      <c r="B141" s="100"/>
      <c r="D141" s="188"/>
      <c r="E141" s="188"/>
      <c r="F141" s="188"/>
      <c r="G141" s="188"/>
      <c r="H141" s="188"/>
      <c r="I141" s="188"/>
      <c r="J141" s="188"/>
      <c r="M141" s="82"/>
      <c r="O141" s="82"/>
    </row>
    <row r="142" spans="1:15" x14ac:dyDescent="0.2">
      <c r="A142" s="82"/>
      <c r="B142" s="100"/>
      <c r="D142" s="188"/>
      <c r="E142" s="188"/>
      <c r="F142" s="188"/>
      <c r="G142" s="188"/>
      <c r="H142" s="188"/>
      <c r="I142" s="188"/>
      <c r="J142" s="188"/>
      <c r="M142" s="82"/>
      <c r="O142" s="82"/>
    </row>
    <row r="143" spans="1:15" x14ac:dyDescent="0.2">
      <c r="A143" s="82"/>
      <c r="B143" s="100"/>
      <c r="D143" s="188"/>
      <c r="E143" s="188"/>
      <c r="F143" s="188"/>
      <c r="G143" s="188"/>
      <c r="H143" s="188"/>
      <c r="I143" s="188"/>
      <c r="J143" s="188"/>
      <c r="M143" s="82"/>
      <c r="O143" s="82"/>
    </row>
    <row r="144" spans="1:15" x14ac:dyDescent="0.2">
      <c r="A144" s="82"/>
      <c r="B144" s="100"/>
      <c r="D144" s="188"/>
      <c r="E144" s="188"/>
      <c r="F144" s="188"/>
      <c r="G144" s="188"/>
      <c r="H144" s="188"/>
      <c r="I144" s="188"/>
      <c r="J144" s="188"/>
      <c r="M144" s="82"/>
      <c r="O144" s="82"/>
    </row>
    <row r="145" spans="1:15" x14ac:dyDescent="0.2">
      <c r="A145" s="82"/>
      <c r="B145" s="100"/>
      <c r="D145" s="188"/>
      <c r="E145" s="188"/>
      <c r="F145" s="188"/>
      <c r="G145" s="188"/>
      <c r="H145" s="188"/>
      <c r="I145" s="188"/>
      <c r="J145" s="188"/>
      <c r="M145" s="82"/>
      <c r="O145" s="82"/>
    </row>
    <row r="146" spans="1:15" x14ac:dyDescent="0.2">
      <c r="A146" s="82"/>
      <c r="B146" s="100"/>
      <c r="D146" s="188"/>
      <c r="E146" s="188"/>
      <c r="F146" s="188"/>
      <c r="G146" s="188"/>
      <c r="H146" s="188"/>
      <c r="I146" s="188"/>
      <c r="J146" s="188"/>
      <c r="M146" s="82"/>
      <c r="O146" s="82"/>
    </row>
    <row r="147" spans="1:15" x14ac:dyDescent="0.2">
      <c r="A147" s="82"/>
      <c r="B147" s="100"/>
      <c r="D147" s="188"/>
      <c r="E147" s="188"/>
      <c r="F147" s="188"/>
      <c r="G147" s="188"/>
      <c r="H147" s="188"/>
      <c r="I147" s="188"/>
      <c r="J147" s="188"/>
      <c r="M147" s="82"/>
      <c r="O147" s="82"/>
    </row>
    <row r="148" spans="1:15" x14ac:dyDescent="0.2">
      <c r="A148" s="82"/>
      <c r="B148" s="100"/>
      <c r="D148" s="188"/>
      <c r="E148" s="188"/>
      <c r="F148" s="188"/>
      <c r="G148" s="188"/>
      <c r="H148" s="188"/>
      <c r="I148" s="188"/>
      <c r="J148" s="188"/>
      <c r="M148" s="82"/>
      <c r="O148" s="82"/>
    </row>
    <row r="149" spans="1:15" x14ac:dyDescent="0.2">
      <c r="A149" s="82"/>
      <c r="B149" s="100"/>
      <c r="D149" s="188"/>
      <c r="E149" s="188"/>
      <c r="F149" s="188"/>
      <c r="G149" s="188"/>
      <c r="H149" s="188"/>
      <c r="I149" s="188"/>
      <c r="J149" s="188"/>
      <c r="M149" s="82"/>
      <c r="O149" s="82"/>
    </row>
    <row r="150" spans="1:15" x14ac:dyDescent="0.2">
      <c r="A150" s="82"/>
      <c r="B150" s="100"/>
      <c r="D150" s="188"/>
      <c r="E150" s="188"/>
      <c r="F150" s="188"/>
      <c r="G150" s="188"/>
      <c r="H150" s="188"/>
      <c r="I150" s="188"/>
      <c r="J150" s="188"/>
      <c r="M150" s="82"/>
      <c r="O150" s="82"/>
    </row>
    <row r="151" spans="1:15" x14ac:dyDescent="0.2">
      <c r="A151" s="82"/>
      <c r="B151" s="100"/>
      <c r="D151" s="188"/>
      <c r="E151" s="188"/>
      <c r="F151" s="188"/>
      <c r="G151" s="188"/>
      <c r="H151" s="188"/>
      <c r="I151" s="188"/>
      <c r="J151" s="188"/>
      <c r="M151" s="82"/>
      <c r="O151" s="82"/>
    </row>
    <row r="152" spans="1:15" x14ac:dyDescent="0.2">
      <c r="A152" s="82"/>
      <c r="B152" s="100"/>
      <c r="D152" s="188"/>
      <c r="E152" s="188"/>
      <c r="F152" s="188"/>
      <c r="G152" s="188"/>
      <c r="H152" s="188"/>
      <c r="I152" s="188"/>
      <c r="J152" s="188"/>
      <c r="M152" s="82"/>
      <c r="O152" s="82"/>
    </row>
    <row r="153" spans="1:15" x14ac:dyDescent="0.2">
      <c r="A153" s="82"/>
      <c r="B153" s="100"/>
      <c r="D153" s="188"/>
      <c r="E153" s="188"/>
      <c r="F153" s="188"/>
      <c r="G153" s="188"/>
      <c r="H153" s="188"/>
      <c r="I153" s="188"/>
      <c r="J153" s="188"/>
      <c r="M153" s="82"/>
      <c r="O153" s="82"/>
    </row>
    <row r="154" spans="1:15" x14ac:dyDescent="0.2">
      <c r="A154" s="82"/>
      <c r="B154" s="100"/>
      <c r="D154" s="188"/>
      <c r="E154" s="188"/>
      <c r="F154" s="188"/>
      <c r="G154" s="188"/>
      <c r="H154" s="188"/>
      <c r="I154" s="188"/>
      <c r="J154" s="188"/>
      <c r="M154" s="82"/>
      <c r="O154" s="82"/>
    </row>
    <row r="155" spans="1:15" x14ac:dyDescent="0.2">
      <c r="A155" s="82"/>
      <c r="B155" s="100"/>
      <c r="D155" s="188"/>
      <c r="E155" s="188"/>
      <c r="F155" s="188"/>
      <c r="G155" s="188"/>
      <c r="H155" s="188"/>
      <c r="I155" s="188"/>
      <c r="J155" s="188"/>
      <c r="M155" s="82"/>
      <c r="O155" s="82"/>
    </row>
    <row r="156" spans="1:15" x14ac:dyDescent="0.2">
      <c r="A156" s="82"/>
      <c r="B156" s="100"/>
      <c r="D156" s="188"/>
      <c r="E156" s="188"/>
      <c r="F156" s="188"/>
      <c r="G156" s="188"/>
      <c r="H156" s="188"/>
      <c r="I156" s="188"/>
      <c r="J156" s="188"/>
      <c r="M156" s="82"/>
      <c r="O156" s="82"/>
    </row>
    <row r="157" spans="1:15" x14ac:dyDescent="0.2">
      <c r="A157" s="82"/>
      <c r="B157" s="100"/>
      <c r="D157" s="188"/>
      <c r="E157" s="188"/>
      <c r="F157" s="188"/>
      <c r="G157" s="188"/>
      <c r="H157" s="188"/>
      <c r="I157" s="188"/>
      <c r="J157" s="188"/>
      <c r="M157" s="82"/>
      <c r="O157" s="82"/>
    </row>
    <row r="158" spans="1:15" x14ac:dyDescent="0.2">
      <c r="A158" s="82"/>
      <c r="B158" s="100"/>
      <c r="D158" s="188"/>
      <c r="E158" s="188"/>
      <c r="F158" s="188"/>
      <c r="G158" s="188"/>
      <c r="H158" s="188"/>
      <c r="I158" s="188"/>
      <c r="J158" s="188"/>
      <c r="M158" s="82"/>
      <c r="O158" s="82"/>
    </row>
    <row r="159" spans="1:15" x14ac:dyDescent="0.2">
      <c r="A159" s="82"/>
      <c r="B159" s="100"/>
      <c r="D159" s="188"/>
      <c r="E159" s="188"/>
      <c r="F159" s="188"/>
      <c r="G159" s="188"/>
      <c r="H159" s="188"/>
      <c r="I159" s="188"/>
      <c r="J159" s="188"/>
      <c r="M159" s="82"/>
      <c r="O159" s="82"/>
    </row>
    <row r="160" spans="1:15" x14ac:dyDescent="0.2">
      <c r="A160" s="82"/>
      <c r="B160" s="100"/>
      <c r="D160" s="188"/>
      <c r="E160" s="188"/>
      <c r="F160" s="188"/>
      <c r="G160" s="188"/>
      <c r="H160" s="188"/>
      <c r="I160" s="188"/>
      <c r="J160" s="188"/>
      <c r="M160" s="82"/>
      <c r="O160" s="82"/>
    </row>
    <row r="161" spans="1:15" x14ac:dyDescent="0.2">
      <c r="A161" s="82"/>
      <c r="B161" s="100"/>
      <c r="D161" s="188"/>
      <c r="E161" s="188"/>
      <c r="F161" s="188"/>
      <c r="G161" s="188"/>
      <c r="H161" s="188"/>
      <c r="I161" s="188"/>
      <c r="J161" s="188"/>
      <c r="M161" s="82"/>
      <c r="O161" s="82"/>
    </row>
    <row r="162" spans="1:15" x14ac:dyDescent="0.2">
      <c r="A162" s="82"/>
      <c r="B162" s="100"/>
      <c r="D162" s="188"/>
      <c r="E162" s="188"/>
      <c r="F162" s="188"/>
      <c r="G162" s="188"/>
      <c r="H162" s="188"/>
      <c r="I162" s="188"/>
      <c r="J162" s="188"/>
      <c r="M162" s="82"/>
      <c r="O162" s="82"/>
    </row>
    <row r="163" spans="1:15" x14ac:dyDescent="0.2">
      <c r="A163" s="82"/>
      <c r="B163" s="100"/>
      <c r="D163" s="188"/>
      <c r="E163" s="188"/>
      <c r="F163" s="188"/>
      <c r="G163" s="188"/>
      <c r="H163" s="188"/>
      <c r="I163" s="188"/>
      <c r="J163" s="188"/>
      <c r="M163" s="82"/>
      <c r="O163" s="82"/>
    </row>
    <row r="164" spans="1:15" x14ac:dyDescent="0.2">
      <c r="A164" s="82"/>
      <c r="B164" s="100"/>
      <c r="D164" s="188"/>
      <c r="E164" s="188"/>
      <c r="F164" s="188"/>
      <c r="G164" s="188"/>
      <c r="H164" s="188"/>
      <c r="I164" s="188"/>
      <c r="J164" s="188"/>
      <c r="M164" s="82"/>
      <c r="O164" s="82"/>
    </row>
    <row r="165" spans="1:15" x14ac:dyDescent="0.2">
      <c r="A165" s="82"/>
      <c r="B165" s="100"/>
      <c r="D165" s="188"/>
      <c r="E165" s="188"/>
      <c r="F165" s="188"/>
      <c r="G165" s="188"/>
      <c r="H165" s="188"/>
      <c r="I165" s="188"/>
      <c r="J165" s="188"/>
      <c r="M165" s="82"/>
      <c r="O165" s="82"/>
    </row>
    <row r="166" spans="1:15" x14ac:dyDescent="0.2">
      <c r="A166" s="82"/>
      <c r="B166" s="100"/>
      <c r="D166" s="188"/>
      <c r="E166" s="188"/>
      <c r="F166" s="188"/>
      <c r="G166" s="188"/>
      <c r="H166" s="188"/>
      <c r="I166" s="188"/>
      <c r="J166" s="188"/>
      <c r="M166" s="82"/>
      <c r="O166" s="82"/>
    </row>
    <row r="167" spans="1:15" x14ac:dyDescent="0.2">
      <c r="A167" s="82"/>
      <c r="B167" s="100"/>
      <c r="D167" s="188"/>
      <c r="E167" s="188"/>
      <c r="F167" s="188"/>
      <c r="G167" s="188"/>
      <c r="H167" s="188"/>
      <c r="I167" s="188"/>
      <c r="J167" s="188"/>
      <c r="M167" s="82"/>
      <c r="O167" s="82"/>
    </row>
    <row r="168" spans="1:15" x14ac:dyDescent="0.2">
      <c r="A168" s="82"/>
      <c r="B168" s="100"/>
      <c r="D168" s="188"/>
      <c r="E168" s="188"/>
      <c r="F168" s="188"/>
      <c r="G168" s="188"/>
      <c r="H168" s="188"/>
      <c r="I168" s="188"/>
      <c r="J168" s="188"/>
      <c r="M168" s="82"/>
      <c r="O168" s="82"/>
    </row>
    <row r="169" spans="1:15" x14ac:dyDescent="0.2">
      <c r="A169" s="82"/>
      <c r="B169" s="100"/>
      <c r="D169" s="188"/>
      <c r="E169" s="188"/>
      <c r="F169" s="188"/>
      <c r="G169" s="188"/>
      <c r="H169" s="188"/>
      <c r="I169" s="188"/>
      <c r="J169" s="188"/>
      <c r="M169" s="82"/>
      <c r="O169" s="82"/>
    </row>
    <row r="170" spans="1:15" x14ac:dyDescent="0.2">
      <c r="A170" s="82"/>
      <c r="B170" s="100"/>
      <c r="D170" s="188"/>
      <c r="E170" s="188"/>
      <c r="F170" s="188"/>
      <c r="G170" s="188"/>
      <c r="H170" s="188"/>
      <c r="I170" s="188"/>
      <c r="J170" s="188"/>
      <c r="M170" s="82"/>
      <c r="O170" s="82"/>
    </row>
    <row r="171" spans="1:15" x14ac:dyDescent="0.2">
      <c r="A171" s="82"/>
      <c r="B171" s="100"/>
      <c r="D171" s="188"/>
      <c r="E171" s="188"/>
      <c r="F171" s="188"/>
      <c r="G171" s="188"/>
      <c r="H171" s="188"/>
      <c r="I171" s="188"/>
      <c r="J171" s="188"/>
      <c r="M171" s="82"/>
      <c r="O171" s="82"/>
    </row>
    <row r="172" spans="1:15" x14ac:dyDescent="0.2">
      <c r="A172" s="82"/>
      <c r="B172" s="100"/>
      <c r="D172" s="188"/>
      <c r="E172" s="188"/>
      <c r="F172" s="188"/>
      <c r="G172" s="188"/>
      <c r="H172" s="188"/>
      <c r="I172" s="188"/>
      <c r="J172" s="188"/>
      <c r="M172" s="82"/>
      <c r="O172" s="82"/>
    </row>
    <row r="173" spans="1:15" x14ac:dyDescent="0.2">
      <c r="A173" s="82"/>
      <c r="B173" s="100"/>
      <c r="D173" s="188"/>
      <c r="E173" s="188"/>
      <c r="F173" s="188"/>
      <c r="G173" s="188"/>
      <c r="H173" s="188"/>
      <c r="I173" s="188"/>
      <c r="J173" s="188"/>
      <c r="M173" s="82"/>
      <c r="O173" s="82"/>
    </row>
    <row r="174" spans="1:15" x14ac:dyDescent="0.2">
      <c r="A174" s="82"/>
      <c r="B174" s="100"/>
      <c r="D174" s="188"/>
      <c r="E174" s="188"/>
      <c r="F174" s="188"/>
      <c r="G174" s="188"/>
      <c r="H174" s="188"/>
      <c r="I174" s="188"/>
      <c r="J174" s="188"/>
      <c r="M174" s="82"/>
      <c r="O174" s="82"/>
    </row>
    <row r="175" spans="1:15" x14ac:dyDescent="0.2">
      <c r="A175" s="82"/>
      <c r="B175" s="100"/>
      <c r="D175" s="188"/>
      <c r="E175" s="188"/>
      <c r="F175" s="188"/>
      <c r="G175" s="188"/>
      <c r="H175" s="188"/>
      <c r="I175" s="188"/>
      <c r="J175" s="188"/>
      <c r="M175" s="82"/>
      <c r="O175" s="82"/>
    </row>
    <row r="176" spans="1:15" x14ac:dyDescent="0.2">
      <c r="A176" s="82"/>
      <c r="B176" s="100"/>
      <c r="D176" s="188"/>
      <c r="E176" s="188"/>
      <c r="F176" s="188"/>
      <c r="G176" s="188"/>
      <c r="H176" s="188"/>
      <c r="I176" s="188"/>
      <c r="J176" s="188"/>
      <c r="M176" s="82"/>
      <c r="O176" s="82"/>
    </row>
    <row r="177" spans="1:15" x14ac:dyDescent="0.2">
      <c r="A177" s="82"/>
      <c r="B177" s="100"/>
      <c r="D177" s="188"/>
      <c r="E177" s="188"/>
      <c r="F177" s="188"/>
      <c r="G177" s="188"/>
      <c r="H177" s="188"/>
      <c r="I177" s="188"/>
      <c r="J177" s="188"/>
      <c r="M177" s="82"/>
      <c r="O177" s="82"/>
    </row>
    <row r="178" spans="1:15" x14ac:dyDescent="0.2">
      <c r="A178" s="82"/>
      <c r="B178" s="100"/>
      <c r="D178" s="188"/>
      <c r="E178" s="188"/>
      <c r="F178" s="188"/>
      <c r="G178" s="188"/>
      <c r="H178" s="188"/>
      <c r="I178" s="188"/>
      <c r="J178" s="188"/>
      <c r="M178" s="82"/>
      <c r="O178" s="82"/>
    </row>
    <row r="179" spans="1:15" x14ac:dyDescent="0.2">
      <c r="A179" s="82"/>
      <c r="B179" s="100"/>
      <c r="D179" s="188"/>
      <c r="E179" s="188"/>
      <c r="F179" s="188"/>
      <c r="G179" s="188"/>
      <c r="H179" s="188"/>
      <c r="I179" s="188"/>
      <c r="J179" s="188"/>
      <c r="M179" s="82"/>
      <c r="O179" s="82"/>
    </row>
    <row r="180" spans="1:15" x14ac:dyDescent="0.2">
      <c r="A180" s="82"/>
      <c r="B180" s="100"/>
      <c r="D180" s="188"/>
      <c r="E180" s="188"/>
      <c r="F180" s="188"/>
      <c r="G180" s="188"/>
      <c r="H180" s="188"/>
      <c r="I180" s="188"/>
      <c r="J180" s="188"/>
      <c r="M180" s="82"/>
      <c r="O180" s="82"/>
    </row>
    <row r="181" spans="1:15" x14ac:dyDescent="0.2">
      <c r="A181" s="82"/>
      <c r="B181" s="100"/>
      <c r="D181" s="188"/>
      <c r="E181" s="188"/>
      <c r="F181" s="188"/>
      <c r="G181" s="188"/>
      <c r="H181" s="188"/>
      <c r="I181" s="188"/>
      <c r="J181" s="188"/>
      <c r="M181" s="82"/>
      <c r="O181" s="82"/>
    </row>
    <row r="182" spans="1:15" x14ac:dyDescent="0.2">
      <c r="A182" s="82"/>
      <c r="B182" s="100"/>
      <c r="D182" s="188"/>
      <c r="E182" s="188"/>
      <c r="F182" s="188"/>
      <c r="G182" s="188"/>
      <c r="H182" s="188"/>
      <c r="I182" s="188"/>
      <c r="J182" s="188"/>
      <c r="M182" s="82"/>
      <c r="O182" s="82"/>
    </row>
    <row r="183" spans="1:15" x14ac:dyDescent="0.2">
      <c r="A183" s="82"/>
      <c r="B183" s="100"/>
      <c r="D183" s="188"/>
      <c r="E183" s="188"/>
      <c r="F183" s="188"/>
      <c r="G183" s="188"/>
      <c r="H183" s="188"/>
      <c r="I183" s="188"/>
      <c r="J183" s="188"/>
      <c r="M183" s="82"/>
      <c r="O183" s="82"/>
    </row>
    <row r="184" spans="1:15" x14ac:dyDescent="0.2">
      <c r="A184" s="82"/>
      <c r="B184" s="100"/>
      <c r="D184" s="188"/>
      <c r="E184" s="188"/>
      <c r="F184" s="188"/>
      <c r="G184" s="188"/>
      <c r="H184" s="188"/>
      <c r="I184" s="188"/>
      <c r="J184" s="188"/>
      <c r="M184" s="82"/>
      <c r="O184" s="82"/>
    </row>
    <row r="185" spans="1:15" x14ac:dyDescent="0.2">
      <c r="A185" s="82"/>
      <c r="B185" s="100"/>
      <c r="D185" s="188"/>
      <c r="E185" s="188"/>
      <c r="F185" s="188"/>
      <c r="G185" s="188"/>
      <c r="H185" s="188"/>
      <c r="I185" s="188"/>
      <c r="J185" s="188"/>
      <c r="M185" s="82"/>
      <c r="O185" s="82"/>
    </row>
    <row r="186" spans="1:15" x14ac:dyDescent="0.2">
      <c r="A186" s="82"/>
      <c r="B186" s="100"/>
      <c r="D186" s="188"/>
      <c r="E186" s="188"/>
      <c r="F186" s="188"/>
      <c r="G186" s="188"/>
      <c r="H186" s="188"/>
      <c r="I186" s="188"/>
      <c r="J186" s="188"/>
      <c r="M186" s="82"/>
      <c r="O186" s="82"/>
    </row>
    <row r="187" spans="1:15" x14ac:dyDescent="0.2">
      <c r="A187" s="82"/>
      <c r="B187" s="100"/>
      <c r="D187" s="188"/>
      <c r="E187" s="188"/>
      <c r="F187" s="188"/>
      <c r="G187" s="188"/>
      <c r="H187" s="188"/>
      <c r="I187" s="188"/>
      <c r="J187" s="188"/>
      <c r="M187" s="82"/>
      <c r="O187" s="82"/>
    </row>
    <row r="188" spans="1:15" x14ac:dyDescent="0.2">
      <c r="A188" s="82"/>
      <c r="B188" s="100"/>
      <c r="D188" s="188"/>
      <c r="E188" s="188"/>
      <c r="F188" s="188"/>
      <c r="G188" s="188"/>
      <c r="H188" s="188"/>
      <c r="I188" s="188"/>
      <c r="J188" s="188"/>
      <c r="M188" s="82"/>
      <c r="O188" s="82"/>
    </row>
    <row r="189" spans="1:15" x14ac:dyDescent="0.2">
      <c r="A189" s="82"/>
      <c r="B189" s="100"/>
      <c r="D189" s="188"/>
      <c r="E189" s="188"/>
      <c r="F189" s="188"/>
      <c r="G189" s="188"/>
      <c r="H189" s="188"/>
      <c r="I189" s="188"/>
      <c r="J189" s="188"/>
      <c r="M189" s="82"/>
      <c r="O189" s="82"/>
    </row>
    <row r="190" spans="1:15" x14ac:dyDescent="0.2">
      <c r="A190" s="82"/>
      <c r="B190" s="100"/>
      <c r="D190" s="188"/>
      <c r="E190" s="188"/>
      <c r="F190" s="188"/>
      <c r="G190" s="188"/>
      <c r="H190" s="188"/>
      <c r="I190" s="188"/>
      <c r="J190" s="188"/>
      <c r="M190" s="82"/>
      <c r="O190" s="82"/>
    </row>
    <row r="191" spans="1:15" x14ac:dyDescent="0.2">
      <c r="A191" s="82"/>
      <c r="B191" s="100"/>
      <c r="D191" s="188"/>
      <c r="E191" s="188"/>
      <c r="F191" s="188"/>
      <c r="G191" s="188"/>
      <c r="H191" s="188"/>
      <c r="I191" s="188"/>
      <c r="J191" s="188"/>
      <c r="M191" s="82"/>
      <c r="O191" s="82"/>
    </row>
    <row r="192" spans="1:15" x14ac:dyDescent="0.2">
      <c r="A192" s="82"/>
      <c r="B192" s="100"/>
      <c r="D192" s="188"/>
      <c r="E192" s="188"/>
      <c r="F192" s="188"/>
      <c r="G192" s="188"/>
      <c r="H192" s="188"/>
      <c r="I192" s="188"/>
      <c r="J192" s="188"/>
      <c r="M192" s="82"/>
      <c r="O192" s="82"/>
    </row>
    <row r="193" spans="1:15" x14ac:dyDescent="0.2">
      <c r="A193" s="82"/>
      <c r="B193" s="100"/>
      <c r="D193" s="188"/>
      <c r="E193" s="188"/>
      <c r="F193" s="188"/>
      <c r="G193" s="188"/>
      <c r="H193" s="188"/>
      <c r="I193" s="188"/>
      <c r="J193" s="188"/>
      <c r="M193" s="82"/>
      <c r="O193" s="82"/>
    </row>
    <row r="194" spans="1:15" x14ac:dyDescent="0.2">
      <c r="A194" s="82"/>
      <c r="B194" s="100"/>
      <c r="D194" s="188"/>
      <c r="E194" s="188"/>
      <c r="F194" s="188"/>
      <c r="G194" s="188"/>
      <c r="H194" s="188"/>
      <c r="I194" s="188"/>
      <c r="J194" s="188"/>
      <c r="M194" s="82"/>
      <c r="O194" s="82"/>
    </row>
    <row r="195" spans="1:15" x14ac:dyDescent="0.2">
      <c r="A195" s="82"/>
      <c r="B195" s="100"/>
      <c r="D195" s="188"/>
      <c r="E195" s="188"/>
      <c r="F195" s="188"/>
      <c r="G195" s="188"/>
      <c r="H195" s="188"/>
      <c r="I195" s="188"/>
      <c r="J195" s="188"/>
      <c r="M195" s="82"/>
      <c r="O195" s="82"/>
    </row>
    <row r="196" spans="1:15" x14ac:dyDescent="0.2">
      <c r="A196" s="82"/>
      <c r="B196" s="100"/>
      <c r="D196" s="188"/>
      <c r="E196" s="188"/>
      <c r="F196" s="188"/>
      <c r="G196" s="188"/>
      <c r="H196" s="188"/>
      <c r="I196" s="188"/>
      <c r="J196" s="188"/>
      <c r="M196" s="82"/>
      <c r="O196" s="82"/>
    </row>
    <row r="197" spans="1:15" x14ac:dyDescent="0.2">
      <c r="A197" s="82"/>
      <c r="B197" s="100"/>
      <c r="D197" s="188"/>
      <c r="E197" s="188"/>
      <c r="F197" s="188"/>
      <c r="G197" s="188"/>
      <c r="H197" s="188"/>
      <c r="I197" s="188"/>
      <c r="J197" s="188"/>
      <c r="M197" s="82"/>
      <c r="O197" s="82"/>
    </row>
    <row r="198" spans="1:15" x14ac:dyDescent="0.2">
      <c r="A198" s="82"/>
      <c r="B198" s="100"/>
      <c r="D198" s="188"/>
      <c r="E198" s="188"/>
      <c r="F198" s="188"/>
      <c r="G198" s="188"/>
      <c r="H198" s="188"/>
      <c r="I198" s="188"/>
      <c r="J198" s="188"/>
      <c r="M198" s="82"/>
      <c r="O198" s="82"/>
    </row>
    <row r="199" spans="1:15" x14ac:dyDescent="0.2">
      <c r="A199" s="82"/>
      <c r="B199" s="100"/>
      <c r="D199" s="188"/>
      <c r="E199" s="188"/>
      <c r="F199" s="188"/>
      <c r="G199" s="188"/>
      <c r="H199" s="188"/>
      <c r="I199" s="188"/>
      <c r="J199" s="188"/>
      <c r="M199" s="82"/>
      <c r="O199" s="82"/>
    </row>
    <row r="200" spans="1:15" x14ac:dyDescent="0.2">
      <c r="A200" s="82"/>
      <c r="B200" s="100"/>
      <c r="D200" s="188"/>
      <c r="E200" s="188"/>
      <c r="F200" s="188"/>
      <c r="G200" s="188"/>
      <c r="H200" s="188"/>
      <c r="I200" s="188"/>
      <c r="J200" s="188"/>
      <c r="M200" s="82"/>
      <c r="O200" s="82"/>
    </row>
    <row r="201" spans="1:15" x14ac:dyDescent="0.2">
      <c r="A201" s="82"/>
      <c r="B201" s="100"/>
      <c r="D201" s="188"/>
      <c r="E201" s="188"/>
      <c r="F201" s="188"/>
      <c r="G201" s="188"/>
      <c r="H201" s="188"/>
      <c r="I201" s="188"/>
      <c r="J201" s="188"/>
      <c r="M201" s="82"/>
      <c r="O201" s="82"/>
    </row>
    <row r="202" spans="1:15" x14ac:dyDescent="0.2">
      <c r="A202" s="82"/>
      <c r="B202" s="100"/>
      <c r="D202" s="188"/>
      <c r="E202" s="188"/>
      <c r="F202" s="188"/>
      <c r="G202" s="188"/>
      <c r="H202" s="188"/>
      <c r="I202" s="188"/>
      <c r="J202" s="188"/>
      <c r="M202" s="82"/>
      <c r="O202" s="82"/>
    </row>
    <row r="203" spans="1:15" x14ac:dyDescent="0.2">
      <c r="A203" s="82"/>
      <c r="B203" s="100"/>
      <c r="D203" s="188"/>
      <c r="E203" s="188"/>
      <c r="F203" s="188"/>
      <c r="G203" s="188"/>
      <c r="H203" s="188"/>
      <c r="I203" s="188"/>
      <c r="J203" s="188"/>
      <c r="M203" s="82"/>
      <c r="O203" s="82"/>
    </row>
    <row r="204" spans="1:15" x14ac:dyDescent="0.2">
      <c r="A204" s="82"/>
      <c r="B204" s="100"/>
      <c r="D204" s="188"/>
      <c r="E204" s="188"/>
      <c r="F204" s="188"/>
      <c r="G204" s="188"/>
      <c r="H204" s="188"/>
      <c r="I204" s="188"/>
      <c r="J204" s="188"/>
      <c r="M204" s="82"/>
      <c r="O204" s="82"/>
    </row>
    <row r="205" spans="1:15" x14ac:dyDescent="0.2">
      <c r="A205" s="82"/>
      <c r="B205" s="100"/>
      <c r="D205" s="188"/>
      <c r="E205" s="188"/>
      <c r="F205" s="188"/>
      <c r="G205" s="188"/>
      <c r="H205" s="188"/>
      <c r="I205" s="188"/>
      <c r="J205" s="188"/>
      <c r="M205" s="82"/>
      <c r="O205" s="82"/>
    </row>
    <row r="206" spans="1:15" x14ac:dyDescent="0.2">
      <c r="A206" s="82"/>
      <c r="B206" s="100"/>
      <c r="D206" s="188"/>
      <c r="E206" s="188"/>
      <c r="F206" s="188"/>
      <c r="G206" s="188"/>
      <c r="H206" s="188"/>
      <c r="I206" s="188"/>
      <c r="J206" s="188"/>
      <c r="M206" s="82"/>
      <c r="O206" s="82"/>
    </row>
    <row r="207" spans="1:15" x14ac:dyDescent="0.2">
      <c r="A207" s="82"/>
      <c r="B207" s="100"/>
      <c r="D207" s="188"/>
      <c r="E207" s="188"/>
      <c r="F207" s="188"/>
      <c r="G207" s="188"/>
      <c r="H207" s="188"/>
      <c r="I207" s="188"/>
      <c r="J207" s="188"/>
      <c r="M207" s="82"/>
      <c r="O207" s="82"/>
    </row>
    <row r="208" spans="1:15" x14ac:dyDescent="0.2">
      <c r="A208" s="82"/>
      <c r="B208" s="100"/>
      <c r="D208" s="188"/>
      <c r="E208" s="188"/>
      <c r="F208" s="188"/>
      <c r="G208" s="188"/>
      <c r="H208" s="188"/>
      <c r="I208" s="188"/>
      <c r="J208" s="188"/>
      <c r="M208" s="82"/>
      <c r="O208" s="82"/>
    </row>
    <row r="209" spans="1:15" x14ac:dyDescent="0.2">
      <c r="A209" s="82"/>
      <c r="B209" s="100"/>
      <c r="D209" s="188"/>
      <c r="E209" s="188"/>
      <c r="F209" s="188"/>
      <c r="G209" s="188"/>
      <c r="H209" s="188"/>
      <c r="I209" s="188"/>
      <c r="J209" s="188"/>
      <c r="M209" s="82"/>
      <c r="O209" s="82"/>
    </row>
    <row r="210" spans="1:15" x14ac:dyDescent="0.2">
      <c r="A210" s="82"/>
      <c r="B210" s="100"/>
      <c r="D210" s="188"/>
      <c r="E210" s="188"/>
      <c r="F210" s="188"/>
      <c r="G210" s="188"/>
      <c r="H210" s="188"/>
      <c r="I210" s="188"/>
      <c r="J210" s="188"/>
      <c r="M210" s="82"/>
      <c r="O210" s="82"/>
    </row>
    <row r="211" spans="1:15" x14ac:dyDescent="0.2">
      <c r="A211" s="82"/>
      <c r="B211" s="100"/>
      <c r="D211" s="188"/>
      <c r="E211" s="188"/>
      <c r="F211" s="188"/>
      <c r="G211" s="188"/>
      <c r="H211" s="188"/>
      <c r="I211" s="188"/>
      <c r="J211" s="188"/>
      <c r="M211" s="82"/>
      <c r="O211" s="82"/>
    </row>
    <row r="212" spans="1:15" x14ac:dyDescent="0.2">
      <c r="A212" s="82"/>
      <c r="B212" s="100"/>
      <c r="D212" s="188"/>
      <c r="E212" s="188"/>
      <c r="F212" s="188"/>
      <c r="G212" s="188"/>
      <c r="H212" s="188"/>
      <c r="I212" s="188"/>
      <c r="J212" s="188"/>
      <c r="M212" s="82"/>
      <c r="O212" s="82"/>
    </row>
    <row r="213" spans="1:15" x14ac:dyDescent="0.2">
      <c r="A213" s="82"/>
      <c r="B213" s="100"/>
      <c r="D213" s="188"/>
      <c r="E213" s="188"/>
      <c r="F213" s="188"/>
      <c r="G213" s="188"/>
      <c r="H213" s="188"/>
      <c r="I213" s="188"/>
      <c r="J213" s="188"/>
      <c r="M213" s="82"/>
      <c r="O213" s="82"/>
    </row>
    <row r="214" spans="1:15" x14ac:dyDescent="0.2">
      <c r="A214" s="82"/>
      <c r="B214" s="100"/>
      <c r="D214" s="188"/>
      <c r="E214" s="188"/>
      <c r="F214" s="188"/>
      <c r="G214" s="188"/>
      <c r="H214" s="188"/>
      <c r="I214" s="188"/>
      <c r="J214" s="188"/>
      <c r="M214" s="82"/>
      <c r="O214" s="82"/>
    </row>
    <row r="215" spans="1:15" x14ac:dyDescent="0.2">
      <c r="A215" s="82"/>
      <c r="B215" s="100"/>
      <c r="D215" s="188"/>
      <c r="E215" s="188"/>
      <c r="F215" s="188"/>
      <c r="G215" s="188"/>
      <c r="H215" s="188"/>
      <c r="I215" s="188"/>
      <c r="J215" s="188"/>
      <c r="M215" s="82"/>
      <c r="O215" s="82"/>
    </row>
    <row r="216" spans="1:15" x14ac:dyDescent="0.2">
      <c r="A216" s="82"/>
      <c r="B216" s="100"/>
      <c r="D216" s="188"/>
      <c r="E216" s="188"/>
      <c r="F216" s="188"/>
      <c r="G216" s="188"/>
      <c r="H216" s="188"/>
      <c r="I216" s="188"/>
      <c r="J216" s="188"/>
      <c r="M216" s="82"/>
      <c r="O216" s="82"/>
    </row>
    <row r="217" spans="1:15" x14ac:dyDescent="0.2">
      <c r="A217" s="82"/>
      <c r="B217" s="100"/>
      <c r="D217" s="188"/>
      <c r="E217" s="188"/>
      <c r="F217" s="188"/>
      <c r="G217" s="188"/>
      <c r="H217" s="188"/>
      <c r="I217" s="188"/>
      <c r="J217" s="188"/>
      <c r="M217" s="82"/>
      <c r="O217" s="82"/>
    </row>
    <row r="218" spans="1:15" x14ac:dyDescent="0.2">
      <c r="A218" s="82"/>
      <c r="B218" s="100"/>
      <c r="D218" s="188"/>
      <c r="E218" s="188"/>
      <c r="F218" s="188"/>
      <c r="G218" s="188"/>
      <c r="H218" s="188"/>
      <c r="I218" s="188"/>
      <c r="J218" s="188"/>
      <c r="M218" s="82"/>
      <c r="O218" s="82"/>
    </row>
    <row r="219" spans="1:15" x14ac:dyDescent="0.2">
      <c r="A219" s="82"/>
      <c r="B219" s="100"/>
      <c r="D219" s="188"/>
      <c r="E219" s="188"/>
      <c r="F219" s="188"/>
      <c r="G219" s="188"/>
      <c r="H219" s="188"/>
      <c r="I219" s="188"/>
      <c r="J219" s="188"/>
      <c r="M219" s="82"/>
      <c r="O219" s="82"/>
    </row>
    <row r="220" spans="1:15" x14ac:dyDescent="0.2">
      <c r="A220" s="82"/>
      <c r="B220" s="100"/>
      <c r="D220" s="188"/>
      <c r="E220" s="188"/>
      <c r="F220" s="188"/>
      <c r="G220" s="188"/>
      <c r="H220" s="188"/>
      <c r="I220" s="188"/>
      <c r="J220" s="188"/>
      <c r="M220" s="82"/>
      <c r="O220" s="82"/>
    </row>
    <row r="221" spans="1:15" x14ac:dyDescent="0.2">
      <c r="A221" s="82"/>
      <c r="B221" s="100"/>
      <c r="D221" s="188"/>
      <c r="E221" s="188"/>
      <c r="F221" s="188"/>
      <c r="G221" s="188"/>
      <c r="H221" s="188"/>
      <c r="I221" s="188"/>
      <c r="J221" s="188"/>
      <c r="M221" s="82"/>
      <c r="O221" s="82"/>
    </row>
    <row r="222" spans="1:15" x14ac:dyDescent="0.2">
      <c r="A222" s="82"/>
      <c r="B222" s="100"/>
      <c r="D222" s="188"/>
      <c r="E222" s="188"/>
      <c r="F222" s="188"/>
      <c r="G222" s="188"/>
      <c r="H222" s="188"/>
      <c r="I222" s="188"/>
      <c r="J222" s="188"/>
      <c r="M222" s="82"/>
      <c r="O222" s="82"/>
    </row>
    <row r="223" spans="1:15" x14ac:dyDescent="0.2">
      <c r="A223" s="82"/>
      <c r="B223" s="100"/>
      <c r="D223" s="188"/>
      <c r="E223" s="188"/>
      <c r="F223" s="188"/>
      <c r="G223" s="188"/>
      <c r="H223" s="188"/>
      <c r="I223" s="188"/>
      <c r="J223" s="188"/>
      <c r="M223" s="82"/>
      <c r="O223" s="82"/>
    </row>
    <row r="224" spans="1:15" x14ac:dyDescent="0.2">
      <c r="A224" s="82"/>
      <c r="B224" s="100"/>
      <c r="D224" s="188"/>
      <c r="E224" s="188"/>
      <c r="F224" s="188"/>
      <c r="G224" s="188"/>
      <c r="H224" s="188"/>
      <c r="I224" s="188"/>
      <c r="J224" s="188"/>
      <c r="M224" s="82"/>
      <c r="O224" s="82"/>
    </row>
    <row r="225" spans="1:15" x14ac:dyDescent="0.2">
      <c r="A225" s="82"/>
      <c r="B225" s="100"/>
      <c r="D225" s="188"/>
      <c r="E225" s="188"/>
      <c r="F225" s="188"/>
      <c r="G225" s="188"/>
      <c r="H225" s="188"/>
      <c r="I225" s="188"/>
      <c r="J225" s="188"/>
      <c r="M225" s="82"/>
      <c r="O225" s="82"/>
    </row>
    <row r="226" spans="1:15" x14ac:dyDescent="0.2">
      <c r="A226" s="82"/>
      <c r="B226" s="100"/>
      <c r="D226" s="188"/>
      <c r="E226" s="188"/>
      <c r="F226" s="188"/>
      <c r="G226" s="188"/>
      <c r="H226" s="188"/>
      <c r="I226" s="188"/>
      <c r="J226" s="188"/>
      <c r="M226" s="82"/>
      <c r="O226" s="82"/>
    </row>
    <row r="227" spans="1:15" x14ac:dyDescent="0.2">
      <c r="A227" s="82"/>
      <c r="B227" s="100"/>
      <c r="D227" s="188"/>
      <c r="E227" s="188"/>
      <c r="F227" s="188"/>
      <c r="G227" s="188"/>
      <c r="H227" s="188"/>
      <c r="I227" s="188"/>
      <c r="J227" s="188"/>
      <c r="M227" s="82"/>
      <c r="O227" s="82"/>
    </row>
    <row r="228" spans="1:15" x14ac:dyDescent="0.2">
      <c r="A228" s="82"/>
      <c r="B228" s="100"/>
      <c r="D228" s="188"/>
      <c r="E228" s="188"/>
      <c r="F228" s="188"/>
      <c r="G228" s="188"/>
      <c r="H228" s="188"/>
      <c r="I228" s="188"/>
      <c r="J228" s="188"/>
      <c r="M228" s="82"/>
      <c r="O228" s="82"/>
    </row>
    <row r="229" spans="1:15" x14ac:dyDescent="0.2">
      <c r="A229" s="82"/>
      <c r="B229" s="100"/>
      <c r="D229" s="188"/>
      <c r="E229" s="188"/>
      <c r="F229" s="188"/>
      <c r="G229" s="188"/>
      <c r="H229" s="188"/>
      <c r="I229" s="188"/>
      <c r="J229" s="188"/>
      <c r="M229" s="82"/>
      <c r="O229" s="82"/>
    </row>
    <row r="230" spans="1:15" x14ac:dyDescent="0.2">
      <c r="A230" s="82"/>
      <c r="B230" s="100"/>
      <c r="D230" s="188"/>
      <c r="E230" s="188"/>
      <c r="F230" s="188"/>
      <c r="G230" s="188"/>
      <c r="H230" s="188"/>
      <c r="I230" s="188"/>
      <c r="J230" s="188"/>
      <c r="M230" s="82"/>
      <c r="O230" s="82"/>
    </row>
    <row r="231" spans="1:15" x14ac:dyDescent="0.2">
      <c r="A231" s="82"/>
      <c r="B231" s="100"/>
      <c r="D231" s="188"/>
      <c r="E231" s="188"/>
      <c r="F231" s="188"/>
      <c r="G231" s="188"/>
      <c r="H231" s="188"/>
      <c r="I231" s="188"/>
      <c r="J231" s="188"/>
      <c r="M231" s="82"/>
      <c r="O231" s="82"/>
    </row>
    <row r="232" spans="1:15" x14ac:dyDescent="0.2">
      <c r="A232" s="82"/>
      <c r="B232" s="100"/>
      <c r="D232" s="188"/>
      <c r="E232" s="188"/>
      <c r="F232" s="188"/>
      <c r="G232" s="188"/>
      <c r="H232" s="188"/>
      <c r="I232" s="188"/>
      <c r="J232" s="188"/>
      <c r="M232" s="82"/>
      <c r="O232" s="82"/>
    </row>
    <row r="233" spans="1:15" x14ac:dyDescent="0.2">
      <c r="A233" s="82"/>
      <c r="B233" s="100"/>
      <c r="D233" s="188"/>
      <c r="E233" s="188"/>
      <c r="F233" s="188"/>
      <c r="G233" s="188"/>
      <c r="H233" s="188"/>
      <c r="I233" s="188"/>
      <c r="J233" s="188"/>
      <c r="M233" s="82"/>
      <c r="O233" s="82"/>
    </row>
    <row r="234" spans="1:15" x14ac:dyDescent="0.2">
      <c r="A234" s="82"/>
      <c r="B234" s="100"/>
      <c r="D234" s="188"/>
      <c r="E234" s="188"/>
      <c r="F234" s="188"/>
      <c r="G234" s="188"/>
      <c r="H234" s="188"/>
      <c r="I234" s="188"/>
      <c r="J234" s="188"/>
      <c r="M234" s="82"/>
      <c r="O234" s="82"/>
    </row>
    <row r="235" spans="1:15" x14ac:dyDescent="0.2">
      <c r="A235" s="82"/>
      <c r="B235" s="100"/>
      <c r="D235" s="188"/>
      <c r="E235" s="188"/>
      <c r="F235" s="188"/>
      <c r="G235" s="188"/>
      <c r="H235" s="188"/>
      <c r="I235" s="188"/>
      <c r="J235" s="188"/>
      <c r="M235" s="82"/>
      <c r="O235" s="82"/>
    </row>
    <row r="236" spans="1:15" x14ac:dyDescent="0.2">
      <c r="A236" s="82"/>
      <c r="B236" s="100"/>
      <c r="D236" s="188"/>
      <c r="E236" s="188"/>
      <c r="F236" s="188"/>
      <c r="G236" s="188"/>
      <c r="H236" s="188"/>
      <c r="I236" s="188"/>
      <c r="J236" s="188"/>
      <c r="M236" s="82"/>
      <c r="O236" s="82"/>
    </row>
    <row r="237" spans="1:15" x14ac:dyDescent="0.2">
      <c r="A237" s="82"/>
      <c r="B237" s="100"/>
      <c r="D237" s="188"/>
      <c r="E237" s="188"/>
      <c r="F237" s="188"/>
      <c r="G237" s="188"/>
      <c r="H237" s="188"/>
      <c r="I237" s="188"/>
      <c r="J237" s="188"/>
      <c r="M237" s="82"/>
      <c r="O237" s="82"/>
    </row>
    <row r="238" spans="1:15" x14ac:dyDescent="0.2">
      <c r="A238" s="82"/>
      <c r="B238" s="100"/>
      <c r="D238" s="188"/>
      <c r="E238" s="188"/>
      <c r="F238" s="188"/>
      <c r="G238" s="188"/>
      <c r="H238" s="188"/>
      <c r="I238" s="188"/>
      <c r="J238" s="188"/>
      <c r="M238" s="82"/>
      <c r="O238" s="82"/>
    </row>
    <row r="239" spans="1:15" x14ac:dyDescent="0.2">
      <c r="A239" s="82"/>
      <c r="B239" s="100"/>
      <c r="D239" s="188"/>
      <c r="E239" s="188"/>
      <c r="F239" s="188"/>
      <c r="G239" s="188"/>
      <c r="H239" s="188"/>
      <c r="I239" s="188"/>
      <c r="J239" s="188"/>
      <c r="M239" s="82"/>
      <c r="O239" s="82"/>
    </row>
    <row r="240" spans="1:15" x14ac:dyDescent="0.2">
      <c r="A240" s="82"/>
      <c r="B240" s="100"/>
      <c r="D240" s="188"/>
      <c r="E240" s="188"/>
      <c r="F240" s="188"/>
      <c r="G240" s="188"/>
      <c r="H240" s="188"/>
      <c r="I240" s="188"/>
      <c r="J240" s="188"/>
      <c r="M240" s="82"/>
      <c r="O240" s="82"/>
    </row>
    <row r="241" spans="1:15" x14ac:dyDescent="0.2">
      <c r="A241" s="82"/>
      <c r="B241" s="100"/>
      <c r="D241" s="188"/>
      <c r="E241" s="188"/>
      <c r="F241" s="188"/>
      <c r="G241" s="188"/>
      <c r="H241" s="188"/>
      <c r="I241" s="188"/>
      <c r="J241" s="188"/>
      <c r="M241" s="82"/>
      <c r="O241" s="82"/>
    </row>
    <row r="242" spans="1:15" x14ac:dyDescent="0.2">
      <c r="A242" s="82"/>
      <c r="B242" s="100"/>
      <c r="D242" s="188"/>
      <c r="E242" s="188"/>
      <c r="F242" s="188"/>
      <c r="G242" s="188"/>
      <c r="H242" s="188"/>
      <c r="I242" s="188"/>
      <c r="J242" s="188"/>
      <c r="M242" s="82"/>
      <c r="O242" s="82"/>
    </row>
    <row r="243" spans="1:15" x14ac:dyDescent="0.2">
      <c r="A243" s="82"/>
      <c r="B243" s="100"/>
      <c r="D243" s="188"/>
      <c r="E243" s="188"/>
      <c r="F243" s="188"/>
      <c r="G243" s="188"/>
      <c r="H243" s="188"/>
      <c r="I243" s="188"/>
      <c r="J243" s="188"/>
      <c r="M243" s="82"/>
      <c r="O243" s="82"/>
    </row>
    <row r="244" spans="1:15" x14ac:dyDescent="0.2">
      <c r="A244" s="82"/>
      <c r="B244" s="100"/>
      <c r="D244" s="188"/>
      <c r="E244" s="188"/>
      <c r="F244" s="188"/>
      <c r="G244" s="188"/>
      <c r="H244" s="188"/>
      <c r="I244" s="188"/>
      <c r="J244" s="188"/>
      <c r="M244" s="82"/>
      <c r="O244" s="82"/>
    </row>
    <row r="245" spans="1:15" x14ac:dyDescent="0.2">
      <c r="A245" s="82"/>
      <c r="B245" s="100"/>
      <c r="D245" s="188"/>
      <c r="E245" s="188"/>
      <c r="F245" s="188"/>
      <c r="G245" s="188"/>
      <c r="H245" s="188"/>
      <c r="I245" s="188"/>
      <c r="J245" s="188"/>
      <c r="M245" s="82"/>
      <c r="O245" s="82"/>
    </row>
    <row r="246" spans="1:15" x14ac:dyDescent="0.2">
      <c r="A246" s="82"/>
      <c r="B246" s="100"/>
      <c r="D246" s="188"/>
      <c r="E246" s="188"/>
      <c r="F246" s="188"/>
      <c r="G246" s="188"/>
      <c r="H246" s="188"/>
      <c r="I246" s="188"/>
      <c r="J246" s="188"/>
      <c r="M246" s="82"/>
      <c r="O246" s="82"/>
    </row>
    <row r="247" spans="1:15" x14ac:dyDescent="0.2">
      <c r="A247" s="82"/>
      <c r="B247" s="100"/>
      <c r="D247" s="188"/>
      <c r="E247" s="188"/>
      <c r="F247" s="188"/>
      <c r="G247" s="188"/>
      <c r="H247" s="188"/>
      <c r="I247" s="188"/>
      <c r="J247" s="188"/>
      <c r="M247" s="82"/>
      <c r="O247" s="82"/>
    </row>
    <row r="248" spans="1:15" x14ac:dyDescent="0.2">
      <c r="A248" s="82"/>
      <c r="B248" s="100"/>
      <c r="D248" s="188"/>
      <c r="E248" s="188"/>
      <c r="F248" s="188"/>
      <c r="G248" s="188"/>
      <c r="H248" s="188"/>
      <c r="I248" s="188"/>
      <c r="J248" s="188"/>
      <c r="M248" s="82"/>
      <c r="O248" s="82"/>
    </row>
    <row r="249" spans="1:15" x14ac:dyDescent="0.2">
      <c r="A249" s="82"/>
      <c r="B249" s="100"/>
      <c r="D249" s="188"/>
      <c r="E249" s="188"/>
      <c r="F249" s="188"/>
      <c r="G249" s="188"/>
      <c r="H249" s="188"/>
      <c r="I249" s="188"/>
      <c r="J249" s="188"/>
      <c r="M249" s="82"/>
      <c r="O249" s="82"/>
    </row>
    <row r="250" spans="1:15" x14ac:dyDescent="0.2">
      <c r="A250" s="82"/>
      <c r="B250" s="100"/>
      <c r="D250" s="188"/>
      <c r="E250" s="188"/>
      <c r="F250" s="188"/>
      <c r="G250" s="188"/>
      <c r="H250" s="188"/>
      <c r="I250" s="188"/>
      <c r="J250" s="188"/>
      <c r="M250" s="82"/>
      <c r="O250" s="82"/>
    </row>
    <row r="251" spans="1:15" x14ac:dyDescent="0.2">
      <c r="A251" s="82"/>
      <c r="B251" s="100"/>
      <c r="D251" s="188"/>
      <c r="E251" s="188"/>
      <c r="F251" s="188"/>
      <c r="G251" s="188"/>
      <c r="H251" s="188"/>
      <c r="I251" s="188"/>
      <c r="J251" s="188"/>
      <c r="M251" s="82"/>
      <c r="O251" s="82"/>
    </row>
    <row r="252" spans="1:15" x14ac:dyDescent="0.2">
      <c r="A252" s="82"/>
      <c r="B252" s="100"/>
      <c r="D252" s="188"/>
      <c r="E252" s="188"/>
      <c r="F252" s="188"/>
      <c r="G252" s="188"/>
      <c r="H252" s="188"/>
      <c r="I252" s="188"/>
      <c r="J252" s="188"/>
      <c r="M252" s="82"/>
      <c r="O252" s="82"/>
    </row>
    <row r="253" spans="1:15" x14ac:dyDescent="0.2">
      <c r="A253" s="82"/>
      <c r="B253" s="100"/>
      <c r="D253" s="188"/>
      <c r="E253" s="188"/>
      <c r="F253" s="188"/>
      <c r="G253" s="188"/>
      <c r="H253" s="188"/>
      <c r="I253" s="188"/>
      <c r="J253" s="188"/>
      <c r="M253" s="82"/>
      <c r="O253" s="82"/>
    </row>
    <row r="254" spans="1:15" x14ac:dyDescent="0.2">
      <c r="A254" s="82"/>
      <c r="B254" s="100"/>
      <c r="D254" s="188"/>
      <c r="E254" s="188"/>
      <c r="F254" s="188"/>
      <c r="G254" s="188"/>
      <c r="H254" s="188"/>
      <c r="I254" s="188"/>
      <c r="J254" s="188"/>
      <c r="M254" s="82"/>
      <c r="O254" s="82"/>
    </row>
    <row r="255" spans="1:15" x14ac:dyDescent="0.2">
      <c r="A255" s="82"/>
      <c r="B255" s="100"/>
      <c r="D255" s="188"/>
      <c r="E255" s="188"/>
      <c r="F255" s="188"/>
      <c r="G255" s="188"/>
      <c r="H255" s="188"/>
      <c r="I255" s="188"/>
      <c r="J255" s="188"/>
      <c r="M255" s="82"/>
      <c r="O255" s="82"/>
    </row>
    <row r="256" spans="1:15" x14ac:dyDescent="0.2">
      <c r="A256" s="82"/>
      <c r="B256" s="100"/>
      <c r="D256" s="188"/>
      <c r="E256" s="188"/>
      <c r="F256" s="188"/>
      <c r="G256" s="188"/>
      <c r="H256" s="188"/>
      <c r="I256" s="188"/>
      <c r="J256" s="188"/>
      <c r="M256" s="82"/>
      <c r="O256" s="82"/>
    </row>
    <row r="257" spans="1:15" x14ac:dyDescent="0.2">
      <c r="A257" s="82"/>
      <c r="B257" s="100"/>
      <c r="D257" s="188"/>
      <c r="E257" s="188"/>
      <c r="F257" s="188"/>
      <c r="G257" s="188"/>
      <c r="H257" s="188"/>
      <c r="I257" s="188"/>
      <c r="J257" s="188"/>
      <c r="M257" s="82"/>
      <c r="O257" s="82"/>
    </row>
    <row r="258" spans="1:15" x14ac:dyDescent="0.2">
      <c r="A258" s="82"/>
      <c r="B258" s="100"/>
      <c r="D258" s="188"/>
      <c r="E258" s="188"/>
      <c r="F258" s="188"/>
      <c r="G258" s="188"/>
      <c r="H258" s="188"/>
      <c r="I258" s="188"/>
      <c r="J258" s="188"/>
      <c r="M258" s="82"/>
      <c r="O258" s="82"/>
    </row>
    <row r="259" spans="1:15" x14ac:dyDescent="0.2">
      <c r="A259" s="82"/>
      <c r="B259" s="100"/>
      <c r="D259" s="188"/>
      <c r="E259" s="188"/>
      <c r="F259" s="188"/>
      <c r="G259" s="188"/>
      <c r="H259" s="188"/>
      <c r="I259" s="188"/>
      <c r="J259" s="188"/>
      <c r="M259" s="82"/>
      <c r="O259" s="82"/>
    </row>
    <row r="260" spans="1:15" x14ac:dyDescent="0.2">
      <c r="A260" s="82"/>
      <c r="B260" s="100"/>
      <c r="D260" s="188"/>
      <c r="E260" s="188"/>
      <c r="F260" s="188"/>
      <c r="G260" s="188"/>
      <c r="H260" s="188"/>
      <c r="I260" s="188"/>
      <c r="J260" s="188"/>
      <c r="M260" s="82"/>
      <c r="O260" s="82"/>
    </row>
    <row r="261" spans="1:15" x14ac:dyDescent="0.2">
      <c r="A261" s="82"/>
      <c r="B261" s="100"/>
      <c r="D261" s="188"/>
      <c r="E261" s="188"/>
      <c r="F261" s="188"/>
      <c r="G261" s="188"/>
      <c r="H261" s="188"/>
      <c r="I261" s="188"/>
      <c r="J261" s="188"/>
      <c r="M261" s="82"/>
      <c r="O261" s="82"/>
    </row>
    <row r="262" spans="1:15" x14ac:dyDescent="0.2">
      <c r="A262" s="82"/>
      <c r="B262" s="100"/>
      <c r="D262" s="188"/>
      <c r="E262" s="188"/>
      <c r="F262" s="188"/>
      <c r="G262" s="188"/>
      <c r="H262" s="188"/>
      <c r="I262" s="188"/>
      <c r="J262" s="188"/>
      <c r="M262" s="82"/>
      <c r="O262" s="82"/>
    </row>
    <row r="263" spans="1:15" x14ac:dyDescent="0.2">
      <c r="A263" s="82"/>
      <c r="B263" s="100"/>
      <c r="D263" s="188"/>
      <c r="E263" s="188"/>
      <c r="F263" s="188"/>
      <c r="G263" s="188"/>
      <c r="H263" s="188"/>
      <c r="I263" s="188"/>
      <c r="J263" s="188"/>
      <c r="M263" s="82"/>
      <c r="O263" s="82"/>
    </row>
    <row r="264" spans="1:15" x14ac:dyDescent="0.2">
      <c r="A264" s="82"/>
      <c r="B264" s="100"/>
      <c r="D264" s="188"/>
      <c r="E264" s="188"/>
      <c r="F264" s="188"/>
      <c r="G264" s="188"/>
      <c r="H264" s="188"/>
      <c r="I264" s="188"/>
      <c r="J264" s="188"/>
      <c r="M264" s="82"/>
      <c r="O264" s="82"/>
    </row>
    <row r="265" spans="1:15" x14ac:dyDescent="0.2">
      <c r="A265" s="82"/>
      <c r="B265" s="100"/>
      <c r="D265" s="188"/>
      <c r="E265" s="188"/>
      <c r="F265" s="188"/>
      <c r="G265" s="188"/>
      <c r="H265" s="188"/>
      <c r="I265" s="188"/>
      <c r="J265" s="188"/>
      <c r="M265" s="82"/>
      <c r="O265" s="82"/>
    </row>
    <row r="266" spans="1:15" x14ac:dyDescent="0.2">
      <c r="A266" s="82"/>
      <c r="B266" s="100"/>
      <c r="D266" s="188"/>
      <c r="E266" s="188"/>
      <c r="F266" s="188"/>
      <c r="G266" s="188"/>
      <c r="H266" s="188"/>
      <c r="I266" s="188"/>
      <c r="J266" s="188"/>
      <c r="M266" s="82"/>
      <c r="O266" s="82"/>
    </row>
    <row r="267" spans="1:15" x14ac:dyDescent="0.2">
      <c r="A267" s="82"/>
      <c r="B267" s="100"/>
      <c r="D267" s="188"/>
      <c r="E267" s="188"/>
      <c r="F267" s="188"/>
      <c r="G267" s="188"/>
      <c r="H267" s="188"/>
      <c r="I267" s="188"/>
      <c r="J267" s="188"/>
      <c r="M267" s="82"/>
      <c r="O267" s="82"/>
    </row>
    <row r="268" spans="1:15" x14ac:dyDescent="0.2">
      <c r="A268" s="82"/>
      <c r="B268" s="100"/>
      <c r="D268" s="188"/>
      <c r="E268" s="188"/>
      <c r="F268" s="188"/>
      <c r="G268" s="188"/>
      <c r="H268" s="188"/>
      <c r="I268" s="188"/>
      <c r="J268" s="188"/>
      <c r="M268" s="82"/>
      <c r="O268" s="82"/>
    </row>
    <row r="269" spans="1:15" x14ac:dyDescent="0.2">
      <c r="A269" s="82"/>
      <c r="B269" s="100"/>
      <c r="D269" s="188"/>
      <c r="E269" s="188"/>
      <c r="F269" s="188"/>
      <c r="G269" s="188"/>
      <c r="H269" s="188"/>
      <c r="I269" s="188"/>
      <c r="J269" s="188"/>
      <c r="M269" s="82"/>
      <c r="O269" s="82"/>
    </row>
    <row r="270" spans="1:15" x14ac:dyDescent="0.2">
      <c r="A270" s="82"/>
      <c r="B270" s="100"/>
      <c r="D270" s="188"/>
      <c r="E270" s="188"/>
      <c r="F270" s="188"/>
      <c r="G270" s="188"/>
      <c r="H270" s="188"/>
      <c r="I270" s="188"/>
      <c r="J270" s="188"/>
      <c r="M270" s="82"/>
      <c r="O270" s="82"/>
    </row>
    <row r="271" spans="1:15" x14ac:dyDescent="0.2">
      <c r="A271" s="82"/>
      <c r="B271" s="100"/>
      <c r="D271" s="188"/>
      <c r="E271" s="188"/>
      <c r="F271" s="188"/>
      <c r="G271" s="188"/>
      <c r="H271" s="188"/>
      <c r="I271" s="188"/>
      <c r="J271" s="188"/>
      <c r="M271" s="82"/>
      <c r="O271" s="82"/>
    </row>
    <row r="272" spans="1:15" x14ac:dyDescent="0.2">
      <c r="A272" s="82"/>
      <c r="B272" s="100"/>
      <c r="D272" s="188"/>
      <c r="E272" s="188"/>
      <c r="F272" s="188"/>
      <c r="G272" s="188"/>
      <c r="H272" s="188"/>
      <c r="I272" s="188"/>
      <c r="J272" s="188"/>
      <c r="M272" s="82"/>
      <c r="O272" s="82"/>
    </row>
    <row r="273" spans="1:15" x14ac:dyDescent="0.2">
      <c r="A273" s="82"/>
      <c r="B273" s="100"/>
      <c r="D273" s="188"/>
      <c r="E273" s="188"/>
      <c r="F273" s="188"/>
      <c r="G273" s="188"/>
      <c r="H273" s="188"/>
      <c r="I273" s="188"/>
      <c r="J273" s="188"/>
      <c r="M273" s="82"/>
      <c r="O273" s="82"/>
    </row>
    <row r="274" spans="1:15" x14ac:dyDescent="0.2">
      <c r="A274" s="82"/>
      <c r="B274" s="100"/>
      <c r="D274" s="188"/>
      <c r="E274" s="188"/>
      <c r="F274" s="188"/>
      <c r="G274" s="188"/>
      <c r="H274" s="188"/>
      <c r="I274" s="188"/>
      <c r="J274" s="188"/>
      <c r="M274" s="82"/>
      <c r="O274" s="82"/>
    </row>
    <row r="275" spans="1:15" x14ac:dyDescent="0.2">
      <c r="A275" s="82"/>
      <c r="B275" s="100"/>
      <c r="D275" s="188"/>
      <c r="E275" s="188"/>
      <c r="F275" s="188"/>
      <c r="G275" s="188"/>
      <c r="H275" s="188"/>
      <c r="I275" s="188"/>
      <c r="J275" s="188"/>
      <c r="M275" s="82"/>
      <c r="O275" s="82"/>
    </row>
    <row r="276" spans="1:15" x14ac:dyDescent="0.2">
      <c r="A276" s="82"/>
      <c r="B276" s="100"/>
      <c r="D276" s="188"/>
      <c r="E276" s="188"/>
      <c r="F276" s="188"/>
      <c r="G276" s="188"/>
      <c r="H276" s="188"/>
      <c r="I276" s="188"/>
      <c r="J276" s="188"/>
      <c r="M276" s="82"/>
      <c r="O276" s="82"/>
    </row>
    <row r="277" spans="1:15" x14ac:dyDescent="0.2">
      <c r="A277" s="82"/>
      <c r="B277" s="100"/>
      <c r="D277" s="188"/>
      <c r="E277" s="188"/>
      <c r="F277" s="188"/>
      <c r="G277" s="188"/>
      <c r="H277" s="188"/>
      <c r="I277" s="188"/>
      <c r="J277" s="188"/>
      <c r="M277" s="82"/>
      <c r="O277" s="82"/>
    </row>
    <row r="278" spans="1:15" x14ac:dyDescent="0.2">
      <c r="A278" s="82"/>
      <c r="B278" s="100"/>
      <c r="D278" s="188"/>
      <c r="E278" s="188"/>
      <c r="F278" s="188"/>
      <c r="G278" s="188"/>
      <c r="H278" s="188"/>
      <c r="I278" s="188"/>
      <c r="J278" s="188"/>
      <c r="M278" s="82"/>
      <c r="O278" s="82"/>
    </row>
    <row r="279" spans="1:15" x14ac:dyDescent="0.2">
      <c r="A279" s="82"/>
      <c r="B279" s="100"/>
      <c r="D279" s="188"/>
      <c r="E279" s="188"/>
      <c r="F279" s="188"/>
      <c r="G279" s="188"/>
      <c r="H279" s="188"/>
      <c r="I279" s="188"/>
      <c r="J279" s="188"/>
      <c r="M279" s="82"/>
      <c r="O279" s="82"/>
    </row>
    <row r="280" spans="1:15" x14ac:dyDescent="0.2">
      <c r="A280" s="82"/>
      <c r="B280" s="100"/>
      <c r="D280" s="188"/>
      <c r="E280" s="188"/>
      <c r="F280" s="188"/>
      <c r="G280" s="188"/>
      <c r="H280" s="188"/>
      <c r="I280" s="188"/>
      <c r="J280" s="188"/>
      <c r="M280" s="82"/>
      <c r="O280" s="82"/>
    </row>
    <row r="281" spans="1:15" x14ac:dyDescent="0.2">
      <c r="A281" s="82"/>
      <c r="B281" s="100"/>
      <c r="D281" s="188"/>
      <c r="E281" s="188"/>
      <c r="F281" s="188"/>
      <c r="G281" s="188"/>
      <c r="H281" s="188"/>
      <c r="I281" s="188"/>
      <c r="J281" s="188"/>
      <c r="M281" s="82"/>
      <c r="O281" s="82"/>
    </row>
    <row r="282" spans="1:15" x14ac:dyDescent="0.2">
      <c r="A282" s="82"/>
      <c r="B282" s="100"/>
      <c r="D282" s="188"/>
      <c r="E282" s="188"/>
      <c r="F282" s="188"/>
      <c r="G282" s="188"/>
      <c r="H282" s="188"/>
      <c r="I282" s="188"/>
      <c r="J282" s="188"/>
      <c r="M282" s="82"/>
      <c r="O282" s="82"/>
    </row>
    <row r="283" spans="1:15" x14ac:dyDescent="0.2">
      <c r="A283" s="82"/>
      <c r="B283" s="100"/>
      <c r="D283" s="188"/>
      <c r="E283" s="188"/>
      <c r="F283" s="188"/>
      <c r="G283" s="188"/>
      <c r="H283" s="188"/>
      <c r="I283" s="188"/>
      <c r="J283" s="188"/>
      <c r="M283" s="82"/>
      <c r="O283" s="82"/>
    </row>
    <row r="284" spans="1:15" x14ac:dyDescent="0.2">
      <c r="A284" s="82"/>
      <c r="B284" s="100"/>
      <c r="D284" s="188"/>
      <c r="E284" s="188"/>
      <c r="F284" s="188"/>
      <c r="G284" s="188"/>
      <c r="H284" s="188"/>
      <c r="I284" s="188"/>
      <c r="J284" s="188"/>
      <c r="M284" s="82"/>
      <c r="O284" s="82"/>
    </row>
    <row r="285" spans="1:15" x14ac:dyDescent="0.2">
      <c r="A285" s="82"/>
      <c r="B285" s="100"/>
      <c r="D285" s="188"/>
      <c r="E285" s="188"/>
      <c r="F285" s="188"/>
      <c r="G285" s="188"/>
      <c r="H285" s="188"/>
      <c r="I285" s="188"/>
      <c r="J285" s="188"/>
      <c r="M285" s="82"/>
      <c r="O285" s="82"/>
    </row>
    <row r="286" spans="1:15" x14ac:dyDescent="0.2">
      <c r="A286" s="82"/>
      <c r="B286" s="100"/>
      <c r="D286" s="188"/>
      <c r="E286" s="188"/>
      <c r="F286" s="188"/>
      <c r="G286" s="188"/>
      <c r="H286" s="188"/>
      <c r="I286" s="188"/>
      <c r="J286" s="188"/>
      <c r="M286" s="82"/>
      <c r="O286" s="82"/>
    </row>
    <row r="287" spans="1:15" x14ac:dyDescent="0.2">
      <c r="A287" s="82"/>
      <c r="B287" s="100"/>
      <c r="D287" s="188"/>
      <c r="E287" s="188"/>
      <c r="F287" s="188"/>
      <c r="G287" s="188"/>
      <c r="H287" s="188"/>
      <c r="I287" s="188"/>
      <c r="J287" s="188"/>
      <c r="M287" s="82"/>
      <c r="O287" s="82"/>
    </row>
    <row r="288" spans="1:15" x14ac:dyDescent="0.2">
      <c r="A288" s="82"/>
      <c r="B288" s="100"/>
      <c r="D288" s="188"/>
      <c r="E288" s="188"/>
      <c r="F288" s="188"/>
      <c r="G288" s="188"/>
      <c r="H288" s="188"/>
      <c r="I288" s="188"/>
      <c r="J288" s="188"/>
      <c r="M288" s="82"/>
      <c r="O288" s="82"/>
    </row>
    <row r="289" spans="1:15" x14ac:dyDescent="0.2">
      <c r="A289" s="82"/>
      <c r="B289" s="100"/>
      <c r="D289" s="188"/>
      <c r="E289" s="188"/>
      <c r="F289" s="188"/>
      <c r="G289" s="188"/>
      <c r="H289" s="188"/>
      <c r="I289" s="188"/>
      <c r="J289" s="188"/>
      <c r="M289" s="82"/>
      <c r="O289" s="82"/>
    </row>
    <row r="290" spans="1:15" x14ac:dyDescent="0.2">
      <c r="A290" s="82"/>
      <c r="B290" s="100"/>
      <c r="D290" s="188"/>
      <c r="E290" s="188"/>
      <c r="F290" s="188"/>
      <c r="G290" s="188"/>
      <c r="H290" s="188"/>
      <c r="I290" s="188"/>
      <c r="J290" s="188"/>
      <c r="M290" s="82"/>
      <c r="O290" s="82"/>
    </row>
    <row r="291" spans="1:15" x14ac:dyDescent="0.2">
      <c r="A291" s="82"/>
      <c r="B291" s="100"/>
      <c r="D291" s="188"/>
      <c r="E291" s="188"/>
      <c r="F291" s="188"/>
      <c r="G291" s="188"/>
      <c r="H291" s="188"/>
      <c r="I291" s="188"/>
      <c r="J291" s="188"/>
      <c r="M291" s="82"/>
      <c r="O291" s="82"/>
    </row>
    <row r="292" spans="1:15" x14ac:dyDescent="0.2">
      <c r="A292" s="82"/>
      <c r="B292" s="100"/>
      <c r="D292" s="188"/>
      <c r="E292" s="188"/>
      <c r="F292" s="188"/>
      <c r="G292" s="188"/>
      <c r="H292" s="188"/>
      <c r="I292" s="188"/>
      <c r="J292" s="188"/>
      <c r="M292" s="82"/>
      <c r="O292" s="82"/>
    </row>
    <row r="293" spans="1:15" x14ac:dyDescent="0.2">
      <c r="A293" s="82"/>
      <c r="B293" s="100"/>
      <c r="D293" s="188"/>
      <c r="E293" s="188"/>
      <c r="F293" s="188"/>
      <c r="G293" s="188"/>
      <c r="H293" s="188"/>
      <c r="I293" s="188"/>
      <c r="J293" s="188"/>
      <c r="M293" s="82"/>
      <c r="O293" s="82"/>
    </row>
    <row r="294" spans="1:15" x14ac:dyDescent="0.2">
      <c r="A294" s="82"/>
      <c r="B294" s="100"/>
      <c r="D294" s="188"/>
      <c r="E294" s="188"/>
      <c r="F294" s="188"/>
      <c r="G294" s="188"/>
      <c r="H294" s="188"/>
      <c r="I294" s="188"/>
      <c r="J294" s="188"/>
      <c r="M294" s="82"/>
      <c r="O294" s="82"/>
    </row>
    <row r="295" spans="1:15" x14ac:dyDescent="0.2">
      <c r="A295" s="82"/>
      <c r="B295" s="100"/>
      <c r="D295" s="188"/>
      <c r="E295" s="188"/>
      <c r="F295" s="188"/>
      <c r="G295" s="188"/>
      <c r="H295" s="188"/>
      <c r="I295" s="188"/>
      <c r="J295" s="188"/>
      <c r="M295" s="82"/>
      <c r="O295" s="82"/>
    </row>
    <row r="296" spans="1:15" x14ac:dyDescent="0.2">
      <c r="A296" s="82"/>
      <c r="B296" s="100"/>
      <c r="D296" s="188"/>
      <c r="E296" s="188"/>
      <c r="F296" s="188"/>
      <c r="G296" s="188"/>
      <c r="H296" s="188"/>
      <c r="I296" s="188"/>
      <c r="J296" s="188"/>
    </row>
  </sheetData>
  <mergeCells count="30">
    <mergeCell ref="A1:J4"/>
    <mergeCell ref="A41:J42"/>
    <mergeCell ref="A5:J5"/>
    <mergeCell ref="A16:A18"/>
    <mergeCell ref="B16:B18"/>
    <mergeCell ref="C16:C18"/>
    <mergeCell ref="A13:A15"/>
    <mergeCell ref="B13:B15"/>
    <mergeCell ref="C13:C15"/>
    <mergeCell ref="A6:J6"/>
    <mergeCell ref="A8:J11"/>
    <mergeCell ref="A7:J7"/>
    <mergeCell ref="A22:A24"/>
    <mergeCell ref="B22:B24"/>
    <mergeCell ref="A25:A27"/>
    <mergeCell ref="B25:B27"/>
    <mergeCell ref="C25:C27"/>
    <mergeCell ref="C34:C36"/>
    <mergeCell ref="A28:A30"/>
    <mergeCell ref="B28:B30"/>
    <mergeCell ref="A34:A36"/>
    <mergeCell ref="B34:B36"/>
    <mergeCell ref="A31:A33"/>
    <mergeCell ref="B31:B33"/>
    <mergeCell ref="C31:C33"/>
    <mergeCell ref="A19:A21"/>
    <mergeCell ref="B19:B21"/>
    <mergeCell ref="C28:C30"/>
    <mergeCell ref="C19:C21"/>
    <mergeCell ref="C22:C24"/>
  </mergeCells>
  <phoneticPr fontId="6" type="noConversion"/>
  <conditionalFormatting sqref="L29">
    <cfRule type="cellIs" dxfId="6" priority="13" stopIfTrue="1" operator="lessThan">
      <formula>D28</formula>
    </cfRule>
    <cfRule type="cellIs" priority="14" stopIfTrue="1" operator="equal">
      <formula>0</formula>
    </cfRule>
  </conditionalFormatting>
  <conditionalFormatting sqref="L33 L36">
    <cfRule type="cellIs" dxfId="5" priority="5" stopIfTrue="1" operator="lessThan">
      <formula>D31</formula>
    </cfRule>
    <cfRule type="cellIs" priority="6" stopIfTrue="1" operator="equal">
      <formula>0</formula>
    </cfRule>
  </conditionalFormatting>
  <conditionalFormatting sqref="L39">
    <cfRule type="cellIs" dxfId="4" priority="21" stopIfTrue="1" operator="lessThan">
      <formula>D33</formula>
    </cfRule>
    <cfRule type="cellIs" priority="22" stopIfTrue="1" operator="equal">
      <formula>0</formula>
    </cfRule>
  </conditionalFormatting>
  <conditionalFormatting sqref="AB54">
    <cfRule type="cellIs" dxfId="3" priority="7" stopIfTrue="1" operator="greaterThan">
      <formula>1</formula>
    </cfRule>
    <cfRule type="cellIs" dxfId="2" priority="8" stopIfTrue="1" operator="lessThan">
      <formula>1</formula>
    </cfRule>
  </conditionalFormatting>
  <conditionalFormatting sqref="L24">
    <cfRule type="cellIs" dxfId="1" priority="23" stopIfTrue="1" operator="lessThan">
      <formula>#REF!</formula>
    </cfRule>
    <cfRule type="cellIs" priority="24" stopIfTrue="1" operator="equal">
      <formula>0</formula>
    </cfRule>
  </conditionalFormatting>
  <conditionalFormatting sqref="L26">
    <cfRule type="cellIs" dxfId="0" priority="25" stopIfTrue="1" operator="lessThan">
      <formula>#REF!</formula>
    </cfRule>
    <cfRule type="cellIs" priority="26" stopIfTrue="1" operator="equal">
      <formula>0</formula>
    </cfRule>
  </conditionalFormatting>
  <printOptions horizontalCentered="1"/>
  <pageMargins left="0.78740157480314965" right="0.59055118110236227" top="0.39370078740157483" bottom="0.39370078740157483" header="0.31496062992125984" footer="0.31496062992125984"/>
  <pageSetup paperSize="9" scale="80" fitToHeight="2" orientation="landscape" r:id="rId1"/>
  <headerFooter alignWithMargins="0">
    <oddFooter>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5:I53"/>
  <sheetViews>
    <sheetView view="pageBreakPreview" workbookViewId="0">
      <selection activeCell="Q23" sqref="Q23"/>
    </sheetView>
  </sheetViews>
  <sheetFormatPr defaultRowHeight="12.75" x14ac:dyDescent="0.2"/>
  <cols>
    <col min="1" max="1" width="11.140625" customWidth="1"/>
    <col min="2" max="2" width="9.28515625" bestFit="1" customWidth="1"/>
    <col min="3" max="3" width="27.42578125" customWidth="1"/>
    <col min="4" max="4" width="15.85546875" style="3" customWidth="1"/>
    <col min="5" max="5" width="15.7109375" style="3" customWidth="1"/>
    <col min="6" max="6" width="17.85546875" style="3" customWidth="1"/>
    <col min="7" max="7" width="14.42578125" bestFit="1" customWidth="1"/>
    <col min="8" max="8" width="11.42578125" customWidth="1"/>
    <col min="9" max="9" width="12.85546875" bestFit="1" customWidth="1"/>
  </cols>
  <sheetData>
    <row r="5" spans="1:6" ht="20.100000000000001" customHeight="1" x14ac:dyDescent="0.2">
      <c r="A5" s="406" t="s">
        <v>13</v>
      </c>
      <c r="B5" s="406"/>
      <c r="C5" s="406"/>
      <c r="D5" s="406"/>
      <c r="E5" s="406"/>
      <c r="F5" s="406"/>
    </row>
    <row r="6" spans="1:6" ht="30.75" customHeight="1" x14ac:dyDescent="0.2">
      <c r="A6" s="406" t="s">
        <v>217</v>
      </c>
      <c r="B6" s="406"/>
      <c r="C6" s="406"/>
      <c r="D6" s="406"/>
      <c r="E6" s="406"/>
      <c r="F6" s="406"/>
    </row>
    <row r="7" spans="1:6" ht="20.100000000000001" customHeight="1" x14ac:dyDescent="0.2">
      <c r="A7" s="406" t="s">
        <v>218</v>
      </c>
      <c r="B7" s="406"/>
      <c r="C7" s="406"/>
      <c r="D7" s="406"/>
      <c r="E7" s="406"/>
      <c r="F7" s="406"/>
    </row>
    <row r="8" spans="1:6" ht="20.100000000000001" customHeight="1" x14ac:dyDescent="0.2">
      <c r="A8" s="62"/>
      <c r="B8" s="62"/>
      <c r="C8" s="62"/>
      <c r="D8" s="62"/>
      <c r="E8" s="62"/>
      <c r="F8" s="62"/>
    </row>
    <row r="9" spans="1:6" ht="20.100000000000001" customHeight="1" x14ac:dyDescent="0.2">
      <c r="A9" s="375" t="s">
        <v>26</v>
      </c>
      <c r="B9" s="375"/>
      <c r="C9" s="375"/>
      <c r="D9" s="375"/>
      <c r="E9" s="375"/>
      <c r="F9" s="375"/>
    </row>
    <row r="10" spans="1:6" ht="20.100000000000001" customHeight="1" x14ac:dyDescent="0.2">
      <c r="A10" s="375"/>
      <c r="B10" s="375"/>
      <c r="C10" s="375"/>
      <c r="D10" s="375"/>
      <c r="E10" s="375"/>
      <c r="F10" s="375"/>
    </row>
    <row r="11" spans="1:6" ht="20.100000000000001" customHeight="1" x14ac:dyDescent="0.2">
      <c r="A11" s="246"/>
      <c r="B11" s="246"/>
      <c r="C11" s="246"/>
      <c r="D11" s="246"/>
      <c r="E11" s="246"/>
      <c r="F11" s="246"/>
    </row>
    <row r="12" spans="1:6" ht="20.100000000000001" customHeight="1" x14ac:dyDescent="0.2">
      <c r="A12" s="59" t="s">
        <v>20</v>
      </c>
      <c r="B12" s="374">
        <f>'02-Orç. Geral'!B9:C9</f>
        <v>0</v>
      </c>
      <c r="C12" s="374"/>
      <c r="D12" s="374"/>
      <c r="E12" s="374"/>
      <c r="F12" s="374"/>
    </row>
    <row r="13" spans="1:6" ht="20.100000000000001" customHeight="1" x14ac:dyDescent="0.2">
      <c r="A13" s="59" t="s">
        <v>21</v>
      </c>
      <c r="B13" s="374">
        <f>'02-Orç. Geral'!B10:C10</f>
        <v>0</v>
      </c>
      <c r="C13" s="374"/>
      <c r="D13" s="374"/>
      <c r="E13" s="374"/>
      <c r="F13" s="374"/>
    </row>
    <row r="14" spans="1:6" ht="20.100000000000001" customHeight="1" thickBot="1" x14ac:dyDescent="0.25">
      <c r="A14" s="407"/>
      <c r="B14" s="407"/>
      <c r="C14" s="407"/>
      <c r="D14" s="407"/>
      <c r="E14" s="407"/>
      <c r="F14" s="407"/>
    </row>
    <row r="15" spans="1:6" s="60" customFormat="1" ht="20.100000000000001" customHeight="1" x14ac:dyDescent="0.2">
      <c r="A15" s="366" t="s">
        <v>27</v>
      </c>
      <c r="B15" s="367"/>
      <c r="C15" s="367"/>
      <c r="D15" s="368" t="s">
        <v>18</v>
      </c>
      <c r="E15" s="247" t="s">
        <v>28</v>
      </c>
      <c r="F15" s="64" t="s">
        <v>118</v>
      </c>
    </row>
    <row r="16" spans="1:6" s="60" customFormat="1" ht="20.100000000000001" customHeight="1" x14ac:dyDescent="0.2">
      <c r="A16" s="65" t="s">
        <v>29</v>
      </c>
      <c r="B16" s="66" t="s">
        <v>30</v>
      </c>
      <c r="C16" s="66" t="s">
        <v>31</v>
      </c>
      <c r="D16" s="369"/>
      <c r="E16" s="140">
        <f>1-F16</f>
        <v>0.9</v>
      </c>
      <c r="F16" s="141">
        <v>0.1</v>
      </c>
    </row>
    <row r="17" spans="1:9" s="60" customFormat="1" ht="20.100000000000001" customHeight="1" x14ac:dyDescent="0.2">
      <c r="A17" s="370">
        <v>1</v>
      </c>
      <c r="B17" s="67">
        <v>1</v>
      </c>
      <c r="C17" s="68" t="str">
        <f>'04-cronog.'!B13</f>
        <v>SERVIÇOS PRELIMINARES</v>
      </c>
      <c r="D17" s="30">
        <f>'04-cronog.'!C13</f>
        <v>0</v>
      </c>
      <c r="E17" s="30">
        <f>ROUND(D17*$E$16,2)</f>
        <v>0</v>
      </c>
      <c r="F17" s="69">
        <f t="shared" ref="F17:F23" si="0">D17-E17</f>
        <v>0</v>
      </c>
    </row>
    <row r="18" spans="1:9" s="60" customFormat="1" ht="20.100000000000001" customHeight="1" x14ac:dyDescent="0.2">
      <c r="A18" s="371"/>
      <c r="B18" s="67">
        <v>2</v>
      </c>
      <c r="C18" s="68" t="s">
        <v>38</v>
      </c>
      <c r="D18" s="30">
        <f>'04-cronog.'!C19</f>
        <v>0</v>
      </c>
      <c r="E18" s="30">
        <f t="shared" ref="E18:E23" si="1">ROUND(D18*$E$16,2)</f>
        <v>0</v>
      </c>
      <c r="F18" s="69">
        <f t="shared" si="0"/>
        <v>0</v>
      </c>
    </row>
    <row r="19" spans="1:9" s="60" customFormat="1" ht="20.100000000000001" customHeight="1" x14ac:dyDescent="0.2">
      <c r="A19" s="371"/>
      <c r="B19" s="67">
        <v>3</v>
      </c>
      <c r="C19" s="68" t="s">
        <v>115</v>
      </c>
      <c r="D19" s="30">
        <f>'04-cronog.'!C22</f>
        <v>131009.04000000001</v>
      </c>
      <c r="E19" s="30">
        <f t="shared" si="1"/>
        <v>117908.14</v>
      </c>
      <c r="F19" s="69">
        <f t="shared" si="0"/>
        <v>13100.900000000009</v>
      </c>
      <c r="G19" s="61"/>
    </row>
    <row r="20" spans="1:9" s="60" customFormat="1" ht="20.100000000000001" customHeight="1" x14ac:dyDescent="0.2">
      <c r="A20" s="371"/>
      <c r="B20" s="67">
        <v>4</v>
      </c>
      <c r="C20" s="68" t="s">
        <v>117</v>
      </c>
      <c r="D20" s="30">
        <f>'04-cronog.'!C25</f>
        <v>335917.16</v>
      </c>
      <c r="E20" s="30">
        <f t="shared" si="1"/>
        <v>302325.44</v>
      </c>
      <c r="F20" s="69">
        <f t="shared" si="0"/>
        <v>33591.719999999972</v>
      </c>
      <c r="G20" s="61"/>
    </row>
    <row r="21" spans="1:9" s="60" customFormat="1" ht="20.100000000000001" customHeight="1" x14ac:dyDescent="0.2">
      <c r="A21" s="371"/>
      <c r="B21" s="67">
        <v>5</v>
      </c>
      <c r="C21" s="68" t="s">
        <v>44</v>
      </c>
      <c r="D21" s="30">
        <f>'04-cronog.'!C28</f>
        <v>0</v>
      </c>
      <c r="E21" s="30">
        <f t="shared" si="1"/>
        <v>0</v>
      </c>
      <c r="F21" s="69">
        <f t="shared" si="0"/>
        <v>0</v>
      </c>
      <c r="G21" s="61"/>
    </row>
    <row r="22" spans="1:9" s="60" customFormat="1" ht="20.100000000000001" customHeight="1" x14ac:dyDescent="0.2">
      <c r="A22" s="371"/>
      <c r="B22" s="67">
        <v>6</v>
      </c>
      <c r="C22" s="68" t="s">
        <v>167</v>
      </c>
      <c r="D22" s="30">
        <f>'02-Orç. Geral'!H60</f>
        <v>29544.25</v>
      </c>
      <c r="E22" s="30">
        <f t="shared" si="1"/>
        <v>26589.83</v>
      </c>
      <c r="F22" s="69">
        <f t="shared" si="0"/>
        <v>2954.4199999999983</v>
      </c>
      <c r="G22" s="61"/>
    </row>
    <row r="23" spans="1:9" s="60" customFormat="1" ht="20.100000000000001" customHeight="1" x14ac:dyDescent="0.2">
      <c r="A23" s="371"/>
      <c r="B23" s="67">
        <v>7</v>
      </c>
      <c r="C23" s="70" t="s">
        <v>19</v>
      </c>
      <c r="D23" s="30">
        <f>'04-cronog.'!C34</f>
        <v>21549.59</v>
      </c>
      <c r="E23" s="30">
        <f t="shared" si="1"/>
        <v>19394.63</v>
      </c>
      <c r="F23" s="69">
        <f t="shared" si="0"/>
        <v>2154.9599999999991</v>
      </c>
      <c r="G23" s="61"/>
    </row>
    <row r="24" spans="1:9" s="60" customFormat="1" ht="20.100000000000001" customHeight="1" thickBot="1" x14ac:dyDescent="0.25">
      <c r="A24" s="372" t="s">
        <v>32</v>
      </c>
      <c r="B24" s="373"/>
      <c r="C24" s="373"/>
      <c r="D24" s="204">
        <f>SUM(D17:D23)</f>
        <v>518020.04</v>
      </c>
      <c r="E24" s="209">
        <f>SUM(E17:E23)</f>
        <v>466218.04000000004</v>
      </c>
      <c r="F24" s="209">
        <f>SUM(F17:F23)</f>
        <v>51801.999999999978</v>
      </c>
      <c r="G24" s="233">
        <f>E24+F24</f>
        <v>518020.04000000004</v>
      </c>
    </row>
    <row r="25" spans="1:9" x14ac:dyDescent="0.2">
      <c r="I25" s="202">
        <f>D24-E24</f>
        <v>51801.999999999942</v>
      </c>
    </row>
    <row r="26" spans="1:9" x14ac:dyDescent="0.2">
      <c r="E26" s="135"/>
      <c r="F26" s="135"/>
      <c r="G26" s="202">
        <f>G24-'02-Orç. Geral'!H64</f>
        <v>-17927.099999999977</v>
      </c>
    </row>
    <row r="27" spans="1:9" x14ac:dyDescent="0.2">
      <c r="D27" s="203">
        <v>543642</v>
      </c>
      <c r="E27" s="3">
        <f>ROUND(D24*0.91,2)</f>
        <v>471398.24</v>
      </c>
      <c r="F27" s="3">
        <f>SUM(F17:F23)</f>
        <v>51801.999999999978</v>
      </c>
    </row>
    <row r="28" spans="1:9" x14ac:dyDescent="0.2">
      <c r="A28" s="71"/>
      <c r="B28" s="71"/>
      <c r="C28" s="71"/>
      <c r="D28" s="203">
        <f>D27-D24</f>
        <v>25621.960000000021</v>
      </c>
      <c r="E28" s="72">
        <f>E24-E27</f>
        <v>-5180.1999999999534</v>
      </c>
      <c r="F28" s="72"/>
    </row>
    <row r="29" spans="1:9" x14ac:dyDescent="0.2">
      <c r="A29" s="71"/>
      <c r="B29" s="71"/>
      <c r="C29" s="71"/>
      <c r="D29" s="72"/>
      <c r="E29" s="72"/>
      <c r="F29" s="72"/>
    </row>
    <row r="30" spans="1:9" x14ac:dyDescent="0.2">
      <c r="A30" s="71"/>
      <c r="B30" s="71"/>
      <c r="C30" s="71"/>
      <c r="D30" s="72"/>
      <c r="E30" s="72">
        <f>D24*0.9</f>
        <v>466218.03599999996</v>
      </c>
      <c r="F30" s="72">
        <f>E24-D24</f>
        <v>-51801.999999999942</v>
      </c>
    </row>
    <row r="31" spans="1:9" x14ac:dyDescent="0.2">
      <c r="A31" s="71"/>
      <c r="B31" s="71"/>
      <c r="C31" s="71"/>
      <c r="D31" s="72"/>
      <c r="E31" s="72"/>
      <c r="F31" s="72">
        <f>D24-E24</f>
        <v>51801.999999999942</v>
      </c>
    </row>
    <row r="32" spans="1:9" x14ac:dyDescent="0.2">
      <c r="A32" s="71"/>
      <c r="B32" s="71"/>
      <c r="C32" s="71"/>
      <c r="D32" s="72" t="e">
        <f>#REF!</f>
        <v>#REF!</v>
      </c>
      <c r="E32" s="72"/>
      <c r="F32" s="72"/>
    </row>
    <row r="33" spans="1:6" x14ac:dyDescent="0.2">
      <c r="A33" s="71"/>
      <c r="B33" s="71"/>
      <c r="C33" s="73"/>
      <c r="D33" s="73" t="e">
        <f>D32/D24</f>
        <v>#REF!</v>
      </c>
      <c r="E33" s="72"/>
      <c r="F33" s="72"/>
    </row>
    <row r="34" spans="1:6" x14ac:dyDescent="0.2">
      <c r="A34" s="71"/>
      <c r="B34" s="71"/>
      <c r="C34" s="71"/>
      <c r="D34" s="72"/>
      <c r="E34" s="72"/>
      <c r="F34" s="72"/>
    </row>
    <row r="35" spans="1:6" x14ac:dyDescent="0.2">
      <c r="A35" s="71"/>
      <c r="B35" s="71"/>
      <c r="C35" s="71"/>
      <c r="D35" s="72"/>
      <c r="E35" s="72"/>
      <c r="F35" s="72"/>
    </row>
    <row r="36" spans="1:6" x14ac:dyDescent="0.2">
      <c r="A36" s="71"/>
      <c r="B36" s="71"/>
      <c r="C36" s="71"/>
      <c r="D36" s="72"/>
      <c r="E36" s="72"/>
      <c r="F36" s="72"/>
    </row>
    <row r="37" spans="1:6" s="1" customFormat="1" x14ac:dyDescent="0.2">
      <c r="A37" s="2"/>
      <c r="B37" s="2"/>
      <c r="C37" s="2"/>
      <c r="D37" s="74"/>
      <c r="E37" s="74"/>
      <c r="F37" s="74"/>
    </row>
    <row r="38" spans="1:6" s="1" customFormat="1" x14ac:dyDescent="0.2">
      <c r="A38" s="2"/>
      <c r="B38" s="2"/>
      <c r="C38" s="2"/>
      <c r="D38" s="74"/>
      <c r="E38" s="74"/>
      <c r="F38" s="74"/>
    </row>
    <row r="39" spans="1:6" x14ac:dyDescent="0.2">
      <c r="A39" s="71"/>
      <c r="B39" s="71"/>
      <c r="C39" s="71"/>
      <c r="D39" s="72"/>
      <c r="E39" s="72"/>
      <c r="F39" s="72"/>
    </row>
    <row r="40" spans="1:6" x14ac:dyDescent="0.2">
      <c r="A40" s="71"/>
      <c r="B40" s="71"/>
      <c r="C40" s="71"/>
      <c r="D40" s="72"/>
      <c r="E40" s="72"/>
      <c r="F40" s="72"/>
    </row>
    <row r="41" spans="1:6" x14ac:dyDescent="0.2">
      <c r="A41" s="71"/>
      <c r="B41" s="71"/>
      <c r="C41" s="71"/>
      <c r="D41" s="72"/>
      <c r="E41" s="72"/>
      <c r="F41" s="72"/>
    </row>
    <row r="42" spans="1:6" x14ac:dyDescent="0.2">
      <c r="A42" s="71"/>
      <c r="B42" s="71"/>
      <c r="C42" s="71"/>
      <c r="D42" s="72"/>
      <c r="E42" s="72"/>
      <c r="F42" s="72"/>
    </row>
    <row r="43" spans="1:6" x14ac:dyDescent="0.2">
      <c r="A43" s="71"/>
      <c r="B43" s="2"/>
      <c r="C43" s="2"/>
      <c r="D43" s="72"/>
      <c r="E43" s="72"/>
      <c r="F43" s="72"/>
    </row>
    <row r="44" spans="1:6" x14ac:dyDescent="0.2">
      <c r="A44" s="71"/>
      <c r="B44" s="71"/>
      <c r="C44" s="71"/>
      <c r="D44" s="72"/>
      <c r="E44" s="72"/>
      <c r="F44" s="72"/>
    </row>
    <row r="45" spans="1:6" x14ac:dyDescent="0.2">
      <c r="A45" s="71"/>
      <c r="B45" s="71"/>
      <c r="C45" s="71"/>
      <c r="D45" s="72"/>
      <c r="E45" s="72"/>
      <c r="F45" s="72"/>
    </row>
    <row r="46" spans="1:6" x14ac:dyDescent="0.2">
      <c r="A46" s="71"/>
      <c r="B46" s="71"/>
      <c r="C46" s="71"/>
      <c r="D46" s="72"/>
      <c r="E46" s="72"/>
      <c r="F46" s="72"/>
    </row>
    <row r="47" spans="1:6" x14ac:dyDescent="0.2">
      <c r="A47" s="71"/>
      <c r="B47" s="71"/>
      <c r="C47" s="71"/>
      <c r="D47" s="72"/>
      <c r="E47" s="72"/>
      <c r="F47" s="72"/>
    </row>
    <row r="48" spans="1:6" x14ac:dyDescent="0.2">
      <c r="A48" s="71"/>
      <c r="B48" s="71"/>
      <c r="C48" s="71"/>
      <c r="D48" s="72"/>
      <c r="E48" s="72"/>
      <c r="F48" s="72"/>
    </row>
    <row r="49" spans="1:6" x14ac:dyDescent="0.2">
      <c r="A49" s="71"/>
      <c r="B49" s="71"/>
      <c r="C49" s="71"/>
      <c r="D49" s="72"/>
      <c r="E49" s="72"/>
      <c r="F49" s="72"/>
    </row>
    <row r="50" spans="1:6" x14ac:dyDescent="0.2">
      <c r="A50" s="71"/>
      <c r="B50" s="71"/>
      <c r="C50" s="71"/>
      <c r="D50" s="72"/>
      <c r="E50" s="72"/>
      <c r="F50" s="72"/>
    </row>
    <row r="51" spans="1:6" x14ac:dyDescent="0.2">
      <c r="A51" s="71"/>
      <c r="B51" s="71"/>
      <c r="C51" s="71"/>
      <c r="D51" s="72"/>
      <c r="E51" s="72"/>
      <c r="F51" s="72"/>
    </row>
    <row r="52" spans="1:6" x14ac:dyDescent="0.2">
      <c r="A52" s="71"/>
      <c r="B52" s="71"/>
      <c r="C52" s="71"/>
      <c r="D52" s="72"/>
      <c r="E52" s="72"/>
      <c r="F52" s="72"/>
    </row>
    <row r="53" spans="1:6" x14ac:dyDescent="0.2">
      <c r="A53" s="71"/>
      <c r="B53" s="71"/>
      <c r="C53" s="71"/>
      <c r="D53" s="72"/>
      <c r="E53" s="72"/>
      <c r="F53" s="72"/>
    </row>
  </sheetData>
  <mergeCells count="11">
    <mergeCell ref="A14:F14"/>
    <mergeCell ref="A15:C15"/>
    <mergeCell ref="D15:D16"/>
    <mergeCell ref="A17:A23"/>
    <mergeCell ref="A24:C24"/>
    <mergeCell ref="B13:F13"/>
    <mergeCell ref="A5:F5"/>
    <mergeCell ref="A6:F6"/>
    <mergeCell ref="A7:F7"/>
    <mergeCell ref="A9:F10"/>
    <mergeCell ref="B12:F12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92" fitToHeight="2" orientation="portrait" horizontalDpi="300" verticalDpi="300" r:id="rId1"/>
  <headerFooter alignWithMargins="0">
    <oddFooter>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8"/>
  <sheetViews>
    <sheetView view="pageBreakPreview" zoomScale="80" zoomScaleNormal="100" zoomScaleSheetLayoutView="80" workbookViewId="0">
      <selection sqref="A1:I4"/>
    </sheetView>
  </sheetViews>
  <sheetFormatPr defaultRowHeight="12.75" x14ac:dyDescent="0.2"/>
  <cols>
    <col min="1" max="1" width="12.42578125" customWidth="1"/>
    <col min="6" max="6" width="21.42578125" customWidth="1"/>
    <col min="7" max="7" width="13.28515625" customWidth="1"/>
    <col min="11" max="11" width="9.5703125" bestFit="1" customWidth="1"/>
    <col min="257" max="257" width="12.42578125" customWidth="1"/>
    <col min="262" max="262" width="21.42578125" customWidth="1"/>
    <col min="263" max="263" width="13.28515625" customWidth="1"/>
    <col min="267" max="267" width="9.5703125" bestFit="1" customWidth="1"/>
    <col min="513" max="513" width="12.42578125" customWidth="1"/>
    <col min="518" max="518" width="21.42578125" customWidth="1"/>
    <col min="519" max="519" width="13.28515625" customWidth="1"/>
    <col min="523" max="523" width="9.5703125" bestFit="1" customWidth="1"/>
    <col min="769" max="769" width="12.42578125" customWidth="1"/>
    <col min="774" max="774" width="21.42578125" customWidth="1"/>
    <col min="775" max="775" width="13.28515625" customWidth="1"/>
    <col min="779" max="779" width="9.5703125" bestFit="1" customWidth="1"/>
    <col min="1025" max="1025" width="12.42578125" customWidth="1"/>
    <col min="1030" max="1030" width="21.42578125" customWidth="1"/>
    <col min="1031" max="1031" width="13.28515625" customWidth="1"/>
    <col min="1035" max="1035" width="9.5703125" bestFit="1" customWidth="1"/>
    <col min="1281" max="1281" width="12.42578125" customWidth="1"/>
    <col min="1286" max="1286" width="21.42578125" customWidth="1"/>
    <col min="1287" max="1287" width="13.28515625" customWidth="1"/>
    <col min="1291" max="1291" width="9.5703125" bestFit="1" customWidth="1"/>
    <col min="1537" max="1537" width="12.42578125" customWidth="1"/>
    <col min="1542" max="1542" width="21.42578125" customWidth="1"/>
    <col min="1543" max="1543" width="13.28515625" customWidth="1"/>
    <col min="1547" max="1547" width="9.5703125" bestFit="1" customWidth="1"/>
    <col min="1793" max="1793" width="12.42578125" customWidth="1"/>
    <col min="1798" max="1798" width="21.42578125" customWidth="1"/>
    <col min="1799" max="1799" width="13.28515625" customWidth="1"/>
    <col min="1803" max="1803" width="9.5703125" bestFit="1" customWidth="1"/>
    <col min="2049" max="2049" width="12.42578125" customWidth="1"/>
    <col min="2054" max="2054" width="21.42578125" customWidth="1"/>
    <col min="2055" max="2055" width="13.28515625" customWidth="1"/>
    <col min="2059" max="2059" width="9.5703125" bestFit="1" customWidth="1"/>
    <col min="2305" max="2305" width="12.42578125" customWidth="1"/>
    <col min="2310" max="2310" width="21.42578125" customWidth="1"/>
    <col min="2311" max="2311" width="13.28515625" customWidth="1"/>
    <col min="2315" max="2315" width="9.5703125" bestFit="1" customWidth="1"/>
    <col min="2561" max="2561" width="12.42578125" customWidth="1"/>
    <col min="2566" max="2566" width="21.42578125" customWidth="1"/>
    <col min="2567" max="2567" width="13.28515625" customWidth="1"/>
    <col min="2571" max="2571" width="9.5703125" bestFit="1" customWidth="1"/>
    <col min="2817" max="2817" width="12.42578125" customWidth="1"/>
    <col min="2822" max="2822" width="21.42578125" customWidth="1"/>
    <col min="2823" max="2823" width="13.28515625" customWidth="1"/>
    <col min="2827" max="2827" width="9.5703125" bestFit="1" customWidth="1"/>
    <col min="3073" max="3073" width="12.42578125" customWidth="1"/>
    <col min="3078" max="3078" width="21.42578125" customWidth="1"/>
    <col min="3079" max="3079" width="13.28515625" customWidth="1"/>
    <col min="3083" max="3083" width="9.5703125" bestFit="1" customWidth="1"/>
    <col min="3329" max="3329" width="12.42578125" customWidth="1"/>
    <col min="3334" max="3334" width="21.42578125" customWidth="1"/>
    <col min="3335" max="3335" width="13.28515625" customWidth="1"/>
    <col min="3339" max="3339" width="9.5703125" bestFit="1" customWidth="1"/>
    <col min="3585" max="3585" width="12.42578125" customWidth="1"/>
    <col min="3590" max="3590" width="21.42578125" customWidth="1"/>
    <col min="3591" max="3591" width="13.28515625" customWidth="1"/>
    <col min="3595" max="3595" width="9.5703125" bestFit="1" customWidth="1"/>
    <col min="3841" max="3841" width="12.42578125" customWidth="1"/>
    <col min="3846" max="3846" width="21.42578125" customWidth="1"/>
    <col min="3847" max="3847" width="13.28515625" customWidth="1"/>
    <col min="3851" max="3851" width="9.5703125" bestFit="1" customWidth="1"/>
    <col min="4097" max="4097" width="12.42578125" customWidth="1"/>
    <col min="4102" max="4102" width="21.42578125" customWidth="1"/>
    <col min="4103" max="4103" width="13.28515625" customWidth="1"/>
    <col min="4107" max="4107" width="9.5703125" bestFit="1" customWidth="1"/>
    <col min="4353" max="4353" width="12.42578125" customWidth="1"/>
    <col min="4358" max="4358" width="21.42578125" customWidth="1"/>
    <col min="4359" max="4359" width="13.28515625" customWidth="1"/>
    <col min="4363" max="4363" width="9.5703125" bestFit="1" customWidth="1"/>
    <col min="4609" max="4609" width="12.42578125" customWidth="1"/>
    <col min="4614" max="4614" width="21.42578125" customWidth="1"/>
    <col min="4615" max="4615" width="13.28515625" customWidth="1"/>
    <col min="4619" max="4619" width="9.5703125" bestFit="1" customWidth="1"/>
    <col min="4865" max="4865" width="12.42578125" customWidth="1"/>
    <col min="4870" max="4870" width="21.42578125" customWidth="1"/>
    <col min="4871" max="4871" width="13.28515625" customWidth="1"/>
    <col min="4875" max="4875" width="9.5703125" bestFit="1" customWidth="1"/>
    <col min="5121" max="5121" width="12.42578125" customWidth="1"/>
    <col min="5126" max="5126" width="21.42578125" customWidth="1"/>
    <col min="5127" max="5127" width="13.28515625" customWidth="1"/>
    <col min="5131" max="5131" width="9.5703125" bestFit="1" customWidth="1"/>
    <col min="5377" max="5377" width="12.42578125" customWidth="1"/>
    <col min="5382" max="5382" width="21.42578125" customWidth="1"/>
    <col min="5383" max="5383" width="13.28515625" customWidth="1"/>
    <col min="5387" max="5387" width="9.5703125" bestFit="1" customWidth="1"/>
    <col min="5633" max="5633" width="12.42578125" customWidth="1"/>
    <col min="5638" max="5638" width="21.42578125" customWidth="1"/>
    <col min="5639" max="5639" width="13.28515625" customWidth="1"/>
    <col min="5643" max="5643" width="9.5703125" bestFit="1" customWidth="1"/>
    <col min="5889" max="5889" width="12.42578125" customWidth="1"/>
    <col min="5894" max="5894" width="21.42578125" customWidth="1"/>
    <col min="5895" max="5895" width="13.28515625" customWidth="1"/>
    <col min="5899" max="5899" width="9.5703125" bestFit="1" customWidth="1"/>
    <col min="6145" max="6145" width="12.42578125" customWidth="1"/>
    <col min="6150" max="6150" width="21.42578125" customWidth="1"/>
    <col min="6151" max="6151" width="13.28515625" customWidth="1"/>
    <col min="6155" max="6155" width="9.5703125" bestFit="1" customWidth="1"/>
    <col min="6401" max="6401" width="12.42578125" customWidth="1"/>
    <col min="6406" max="6406" width="21.42578125" customWidth="1"/>
    <col min="6407" max="6407" width="13.28515625" customWidth="1"/>
    <col min="6411" max="6411" width="9.5703125" bestFit="1" customWidth="1"/>
    <col min="6657" max="6657" width="12.42578125" customWidth="1"/>
    <col min="6662" max="6662" width="21.42578125" customWidth="1"/>
    <col min="6663" max="6663" width="13.28515625" customWidth="1"/>
    <col min="6667" max="6667" width="9.5703125" bestFit="1" customWidth="1"/>
    <col min="6913" max="6913" width="12.42578125" customWidth="1"/>
    <col min="6918" max="6918" width="21.42578125" customWidth="1"/>
    <col min="6919" max="6919" width="13.28515625" customWidth="1"/>
    <col min="6923" max="6923" width="9.5703125" bestFit="1" customWidth="1"/>
    <col min="7169" max="7169" width="12.42578125" customWidth="1"/>
    <col min="7174" max="7174" width="21.42578125" customWidth="1"/>
    <col min="7175" max="7175" width="13.28515625" customWidth="1"/>
    <col min="7179" max="7179" width="9.5703125" bestFit="1" customWidth="1"/>
    <col min="7425" max="7425" width="12.42578125" customWidth="1"/>
    <col min="7430" max="7430" width="21.42578125" customWidth="1"/>
    <col min="7431" max="7431" width="13.28515625" customWidth="1"/>
    <col min="7435" max="7435" width="9.5703125" bestFit="1" customWidth="1"/>
    <col min="7681" max="7681" width="12.42578125" customWidth="1"/>
    <col min="7686" max="7686" width="21.42578125" customWidth="1"/>
    <col min="7687" max="7687" width="13.28515625" customWidth="1"/>
    <col min="7691" max="7691" width="9.5703125" bestFit="1" customWidth="1"/>
    <col min="7937" max="7937" width="12.42578125" customWidth="1"/>
    <col min="7942" max="7942" width="21.42578125" customWidth="1"/>
    <col min="7943" max="7943" width="13.28515625" customWidth="1"/>
    <col min="7947" max="7947" width="9.5703125" bestFit="1" customWidth="1"/>
    <col min="8193" max="8193" width="12.42578125" customWidth="1"/>
    <col min="8198" max="8198" width="21.42578125" customWidth="1"/>
    <col min="8199" max="8199" width="13.28515625" customWidth="1"/>
    <col min="8203" max="8203" width="9.5703125" bestFit="1" customWidth="1"/>
    <col min="8449" max="8449" width="12.42578125" customWidth="1"/>
    <col min="8454" max="8454" width="21.42578125" customWidth="1"/>
    <col min="8455" max="8455" width="13.28515625" customWidth="1"/>
    <col min="8459" max="8459" width="9.5703125" bestFit="1" customWidth="1"/>
    <col min="8705" max="8705" width="12.42578125" customWidth="1"/>
    <col min="8710" max="8710" width="21.42578125" customWidth="1"/>
    <col min="8711" max="8711" width="13.28515625" customWidth="1"/>
    <col min="8715" max="8715" width="9.5703125" bestFit="1" customWidth="1"/>
    <col min="8961" max="8961" width="12.42578125" customWidth="1"/>
    <col min="8966" max="8966" width="21.42578125" customWidth="1"/>
    <col min="8967" max="8967" width="13.28515625" customWidth="1"/>
    <col min="8971" max="8971" width="9.5703125" bestFit="1" customWidth="1"/>
    <col min="9217" max="9217" width="12.42578125" customWidth="1"/>
    <col min="9222" max="9222" width="21.42578125" customWidth="1"/>
    <col min="9223" max="9223" width="13.28515625" customWidth="1"/>
    <col min="9227" max="9227" width="9.5703125" bestFit="1" customWidth="1"/>
    <col min="9473" max="9473" width="12.42578125" customWidth="1"/>
    <col min="9478" max="9478" width="21.42578125" customWidth="1"/>
    <col min="9479" max="9479" width="13.28515625" customWidth="1"/>
    <col min="9483" max="9483" width="9.5703125" bestFit="1" customWidth="1"/>
    <col min="9729" max="9729" width="12.42578125" customWidth="1"/>
    <col min="9734" max="9734" width="21.42578125" customWidth="1"/>
    <col min="9735" max="9735" width="13.28515625" customWidth="1"/>
    <col min="9739" max="9739" width="9.5703125" bestFit="1" customWidth="1"/>
    <col min="9985" max="9985" width="12.42578125" customWidth="1"/>
    <col min="9990" max="9990" width="21.42578125" customWidth="1"/>
    <col min="9991" max="9991" width="13.28515625" customWidth="1"/>
    <col min="9995" max="9995" width="9.5703125" bestFit="1" customWidth="1"/>
    <col min="10241" max="10241" width="12.42578125" customWidth="1"/>
    <col min="10246" max="10246" width="21.42578125" customWidth="1"/>
    <col min="10247" max="10247" width="13.28515625" customWidth="1"/>
    <col min="10251" max="10251" width="9.5703125" bestFit="1" customWidth="1"/>
    <col min="10497" max="10497" width="12.42578125" customWidth="1"/>
    <col min="10502" max="10502" width="21.42578125" customWidth="1"/>
    <col min="10503" max="10503" width="13.28515625" customWidth="1"/>
    <col min="10507" max="10507" width="9.5703125" bestFit="1" customWidth="1"/>
    <col min="10753" max="10753" width="12.42578125" customWidth="1"/>
    <col min="10758" max="10758" width="21.42578125" customWidth="1"/>
    <col min="10759" max="10759" width="13.28515625" customWidth="1"/>
    <col min="10763" max="10763" width="9.5703125" bestFit="1" customWidth="1"/>
    <col min="11009" max="11009" width="12.42578125" customWidth="1"/>
    <col min="11014" max="11014" width="21.42578125" customWidth="1"/>
    <col min="11015" max="11015" width="13.28515625" customWidth="1"/>
    <col min="11019" max="11019" width="9.5703125" bestFit="1" customWidth="1"/>
    <col min="11265" max="11265" width="12.42578125" customWidth="1"/>
    <col min="11270" max="11270" width="21.42578125" customWidth="1"/>
    <col min="11271" max="11271" width="13.28515625" customWidth="1"/>
    <col min="11275" max="11275" width="9.5703125" bestFit="1" customWidth="1"/>
    <col min="11521" max="11521" width="12.42578125" customWidth="1"/>
    <col min="11526" max="11526" width="21.42578125" customWidth="1"/>
    <col min="11527" max="11527" width="13.28515625" customWidth="1"/>
    <col min="11531" max="11531" width="9.5703125" bestFit="1" customWidth="1"/>
    <col min="11777" max="11777" width="12.42578125" customWidth="1"/>
    <col min="11782" max="11782" width="21.42578125" customWidth="1"/>
    <col min="11783" max="11783" width="13.28515625" customWidth="1"/>
    <col min="11787" max="11787" width="9.5703125" bestFit="1" customWidth="1"/>
    <col min="12033" max="12033" width="12.42578125" customWidth="1"/>
    <col min="12038" max="12038" width="21.42578125" customWidth="1"/>
    <col min="12039" max="12039" width="13.28515625" customWidth="1"/>
    <col min="12043" max="12043" width="9.5703125" bestFit="1" customWidth="1"/>
    <col min="12289" max="12289" width="12.42578125" customWidth="1"/>
    <col min="12294" max="12294" width="21.42578125" customWidth="1"/>
    <col min="12295" max="12295" width="13.28515625" customWidth="1"/>
    <col min="12299" max="12299" width="9.5703125" bestFit="1" customWidth="1"/>
    <col min="12545" max="12545" width="12.42578125" customWidth="1"/>
    <col min="12550" max="12550" width="21.42578125" customWidth="1"/>
    <col min="12551" max="12551" width="13.28515625" customWidth="1"/>
    <col min="12555" max="12555" width="9.5703125" bestFit="1" customWidth="1"/>
    <col min="12801" max="12801" width="12.42578125" customWidth="1"/>
    <col min="12806" max="12806" width="21.42578125" customWidth="1"/>
    <col min="12807" max="12807" width="13.28515625" customWidth="1"/>
    <col min="12811" max="12811" width="9.5703125" bestFit="1" customWidth="1"/>
    <col min="13057" max="13057" width="12.42578125" customWidth="1"/>
    <col min="13062" max="13062" width="21.42578125" customWidth="1"/>
    <col min="13063" max="13063" width="13.28515625" customWidth="1"/>
    <col min="13067" max="13067" width="9.5703125" bestFit="1" customWidth="1"/>
    <col min="13313" max="13313" width="12.42578125" customWidth="1"/>
    <col min="13318" max="13318" width="21.42578125" customWidth="1"/>
    <col min="13319" max="13319" width="13.28515625" customWidth="1"/>
    <col min="13323" max="13323" width="9.5703125" bestFit="1" customWidth="1"/>
    <col min="13569" max="13569" width="12.42578125" customWidth="1"/>
    <col min="13574" max="13574" width="21.42578125" customWidth="1"/>
    <col min="13575" max="13575" width="13.28515625" customWidth="1"/>
    <col min="13579" max="13579" width="9.5703125" bestFit="1" customWidth="1"/>
    <col min="13825" max="13825" width="12.42578125" customWidth="1"/>
    <col min="13830" max="13830" width="21.42578125" customWidth="1"/>
    <col min="13831" max="13831" width="13.28515625" customWidth="1"/>
    <col min="13835" max="13835" width="9.5703125" bestFit="1" customWidth="1"/>
    <col min="14081" max="14081" width="12.42578125" customWidth="1"/>
    <col min="14086" max="14086" width="21.42578125" customWidth="1"/>
    <col min="14087" max="14087" width="13.28515625" customWidth="1"/>
    <col min="14091" max="14091" width="9.5703125" bestFit="1" customWidth="1"/>
    <col min="14337" max="14337" width="12.42578125" customWidth="1"/>
    <col min="14342" max="14342" width="21.42578125" customWidth="1"/>
    <col min="14343" max="14343" width="13.28515625" customWidth="1"/>
    <col min="14347" max="14347" width="9.5703125" bestFit="1" customWidth="1"/>
    <col min="14593" max="14593" width="12.42578125" customWidth="1"/>
    <col min="14598" max="14598" width="21.42578125" customWidth="1"/>
    <col min="14599" max="14599" width="13.28515625" customWidth="1"/>
    <col min="14603" max="14603" width="9.5703125" bestFit="1" customWidth="1"/>
    <col min="14849" max="14849" width="12.42578125" customWidth="1"/>
    <col min="14854" max="14854" width="21.42578125" customWidth="1"/>
    <col min="14855" max="14855" width="13.28515625" customWidth="1"/>
    <col min="14859" max="14859" width="9.5703125" bestFit="1" customWidth="1"/>
    <col min="15105" max="15105" width="12.42578125" customWidth="1"/>
    <col min="15110" max="15110" width="21.42578125" customWidth="1"/>
    <col min="15111" max="15111" width="13.28515625" customWidth="1"/>
    <col min="15115" max="15115" width="9.5703125" bestFit="1" customWidth="1"/>
    <col min="15361" max="15361" width="12.42578125" customWidth="1"/>
    <col min="15366" max="15366" width="21.42578125" customWidth="1"/>
    <col min="15367" max="15367" width="13.28515625" customWidth="1"/>
    <col min="15371" max="15371" width="9.5703125" bestFit="1" customWidth="1"/>
    <col min="15617" max="15617" width="12.42578125" customWidth="1"/>
    <col min="15622" max="15622" width="21.42578125" customWidth="1"/>
    <col min="15623" max="15623" width="13.28515625" customWidth="1"/>
    <col min="15627" max="15627" width="9.5703125" bestFit="1" customWidth="1"/>
    <col min="15873" max="15873" width="12.42578125" customWidth="1"/>
    <col min="15878" max="15878" width="21.42578125" customWidth="1"/>
    <col min="15879" max="15879" width="13.28515625" customWidth="1"/>
    <col min="15883" max="15883" width="9.5703125" bestFit="1" customWidth="1"/>
    <col min="16129" max="16129" width="12.42578125" customWidth="1"/>
    <col min="16134" max="16134" width="21.42578125" customWidth="1"/>
    <col min="16135" max="16135" width="13.28515625" customWidth="1"/>
    <col min="16139" max="16139" width="9.5703125" bestFit="1" customWidth="1"/>
  </cols>
  <sheetData>
    <row r="1" spans="1:12" ht="33" customHeight="1" x14ac:dyDescent="0.2">
      <c r="A1" s="476" t="s">
        <v>406</v>
      </c>
      <c r="B1" s="477"/>
      <c r="C1" s="477"/>
      <c r="D1" s="477"/>
      <c r="E1" s="477"/>
      <c r="F1" s="477"/>
      <c r="G1" s="477"/>
      <c r="H1" s="477"/>
      <c r="I1" s="478"/>
      <c r="J1" s="349"/>
    </row>
    <row r="2" spans="1:12" ht="18" customHeight="1" x14ac:dyDescent="0.2">
      <c r="A2" s="479"/>
      <c r="B2" s="477"/>
      <c r="C2" s="477"/>
      <c r="D2" s="477"/>
      <c r="E2" s="477"/>
      <c r="F2" s="477"/>
      <c r="G2" s="477"/>
      <c r="H2" s="477"/>
      <c r="I2" s="478"/>
      <c r="J2" s="349"/>
    </row>
    <row r="3" spans="1:12" ht="18" customHeight="1" x14ac:dyDescent="0.2">
      <c r="A3" s="479"/>
      <c r="B3" s="477"/>
      <c r="C3" s="477"/>
      <c r="D3" s="477"/>
      <c r="E3" s="477"/>
      <c r="F3" s="477"/>
      <c r="G3" s="477"/>
      <c r="H3" s="477"/>
      <c r="I3" s="478"/>
      <c r="J3" s="349"/>
    </row>
    <row r="4" spans="1:12" ht="15.75" customHeight="1" x14ac:dyDescent="0.2">
      <c r="A4" s="479"/>
      <c r="B4" s="477"/>
      <c r="C4" s="477"/>
      <c r="D4" s="477"/>
      <c r="E4" s="477"/>
      <c r="F4" s="477"/>
      <c r="G4" s="477"/>
      <c r="H4" s="477"/>
      <c r="I4" s="478"/>
    </row>
    <row r="5" spans="1:12" ht="49.5" customHeight="1" x14ac:dyDescent="0.2">
      <c r="A5" s="480" t="s">
        <v>399</v>
      </c>
      <c r="B5" s="481"/>
      <c r="C5" s="481"/>
      <c r="D5" s="481"/>
      <c r="E5" s="481"/>
      <c r="F5" s="481"/>
      <c r="G5" s="481"/>
      <c r="H5" s="481"/>
      <c r="I5" s="482"/>
    </row>
    <row r="6" spans="1:12" ht="20.25" x14ac:dyDescent="0.3">
      <c r="A6" s="483" t="s">
        <v>310</v>
      </c>
      <c r="B6" s="484"/>
      <c r="C6" s="484"/>
      <c r="D6" s="484"/>
      <c r="E6" s="484"/>
      <c r="F6" s="484"/>
      <c r="G6" s="484"/>
      <c r="H6" s="484"/>
      <c r="I6" s="485"/>
      <c r="J6" s="334"/>
      <c r="K6" s="334"/>
      <c r="L6" s="334"/>
    </row>
    <row r="7" spans="1:12" ht="39" customHeight="1" x14ac:dyDescent="0.2">
      <c r="A7" s="486" t="s">
        <v>401</v>
      </c>
      <c r="B7" s="487"/>
      <c r="C7" s="487"/>
      <c r="D7" s="487"/>
      <c r="E7" s="487"/>
      <c r="F7" s="487"/>
      <c r="G7" s="487"/>
      <c r="H7" s="487"/>
      <c r="I7" s="488"/>
      <c r="J7" s="334"/>
      <c r="K7" s="334"/>
      <c r="L7" s="334"/>
    </row>
    <row r="8" spans="1:12" x14ac:dyDescent="0.2">
      <c r="A8" s="334"/>
      <c r="B8" s="489"/>
      <c r="C8" s="489"/>
      <c r="D8" s="489"/>
      <c r="E8" s="489"/>
      <c r="F8" s="489"/>
      <c r="G8" s="489"/>
      <c r="H8" s="334"/>
      <c r="I8" s="334"/>
      <c r="J8" s="334"/>
      <c r="K8" s="334"/>
      <c r="L8" s="334"/>
    </row>
    <row r="9" spans="1:12" ht="15" x14ac:dyDescent="0.2">
      <c r="A9" s="334"/>
      <c r="B9" s="490" t="s">
        <v>311</v>
      </c>
      <c r="C9" s="491" t="s">
        <v>312</v>
      </c>
      <c r="D9" s="492"/>
      <c r="E9" s="492"/>
      <c r="F9" s="492"/>
      <c r="G9" s="493"/>
      <c r="H9" s="334"/>
      <c r="I9" s="334"/>
      <c r="J9" s="334"/>
      <c r="K9" s="334"/>
      <c r="L9" s="334"/>
    </row>
    <row r="10" spans="1:12" ht="15" x14ac:dyDescent="0.2">
      <c r="A10" s="334"/>
      <c r="B10" s="490"/>
      <c r="C10" s="491" t="s">
        <v>313</v>
      </c>
      <c r="D10" s="492"/>
      <c r="E10" s="492"/>
      <c r="F10" s="492"/>
      <c r="G10" s="493"/>
      <c r="H10" s="334"/>
      <c r="I10" s="334"/>
      <c r="J10" s="334"/>
      <c r="K10" s="334"/>
      <c r="L10" s="334"/>
    </row>
    <row r="11" spans="1:12" x14ac:dyDescent="0.2">
      <c r="A11" s="334"/>
      <c r="B11" s="489"/>
      <c r="C11" s="489"/>
      <c r="D11" s="489"/>
      <c r="E11" s="489"/>
      <c r="F11" s="489"/>
      <c r="G11" s="489"/>
      <c r="H11" s="334"/>
      <c r="I11" s="334"/>
      <c r="J11" s="334"/>
      <c r="K11" s="334"/>
      <c r="L11" s="334"/>
    </row>
    <row r="12" spans="1:12" x14ac:dyDescent="0.2">
      <c r="A12" s="334"/>
      <c r="B12" s="489"/>
      <c r="C12" s="489"/>
      <c r="D12" s="489"/>
      <c r="E12" s="489"/>
      <c r="F12" s="489"/>
      <c r="G12" s="489"/>
      <c r="H12" s="334"/>
      <c r="I12" s="334"/>
      <c r="J12" s="334"/>
      <c r="K12" s="334"/>
      <c r="L12" s="334"/>
    </row>
    <row r="13" spans="1:12" ht="20.100000000000001" customHeight="1" x14ac:dyDescent="0.2">
      <c r="A13" s="334"/>
      <c r="B13" s="494" t="s">
        <v>314</v>
      </c>
      <c r="C13" s="489"/>
      <c r="D13" s="489"/>
      <c r="E13" s="489"/>
      <c r="F13" s="495">
        <v>4.0099999999999997E-2</v>
      </c>
      <c r="G13" s="489"/>
      <c r="H13" s="334"/>
      <c r="I13" s="334"/>
      <c r="J13" s="334"/>
      <c r="K13" s="335">
        <f>F13</f>
        <v>4.0099999999999997E-2</v>
      </c>
      <c r="L13" s="334"/>
    </row>
    <row r="14" spans="1:12" ht="20.100000000000001" customHeight="1" x14ac:dyDescent="0.2">
      <c r="A14" s="334"/>
      <c r="B14" s="494" t="s">
        <v>315</v>
      </c>
      <c r="C14" s="489"/>
      <c r="D14" s="489"/>
      <c r="E14" s="489"/>
      <c r="F14" s="495">
        <v>2E-3</v>
      </c>
      <c r="G14" s="489"/>
      <c r="H14" s="334"/>
      <c r="I14" s="334"/>
      <c r="J14" s="334"/>
      <c r="K14" s="335">
        <f t="shared" ref="K14:K23" si="0">F14</f>
        <v>2E-3</v>
      </c>
      <c r="L14" s="334"/>
    </row>
    <row r="15" spans="1:12" ht="20.100000000000001" customHeight="1" x14ac:dyDescent="0.2">
      <c r="A15" s="334"/>
      <c r="B15" s="494" t="s">
        <v>316</v>
      </c>
      <c r="C15" s="489"/>
      <c r="D15" s="489"/>
      <c r="E15" s="489"/>
      <c r="F15" s="495">
        <v>5.5999999999999999E-3</v>
      </c>
      <c r="G15" s="489"/>
      <c r="H15" s="334"/>
      <c r="I15" s="334"/>
      <c r="J15" s="334"/>
      <c r="K15" s="335">
        <f t="shared" si="0"/>
        <v>5.5999999999999999E-3</v>
      </c>
      <c r="L15" s="334"/>
    </row>
    <row r="16" spans="1:12" ht="20.100000000000001" customHeight="1" x14ac:dyDescent="0.2">
      <c r="A16" s="334"/>
      <c r="B16" s="494" t="s">
        <v>317</v>
      </c>
      <c r="C16" s="489"/>
      <c r="D16" s="489"/>
      <c r="E16" s="489"/>
      <c r="F16" s="495">
        <v>2E-3</v>
      </c>
      <c r="G16" s="489"/>
      <c r="H16" s="334"/>
      <c r="I16" s="334"/>
      <c r="J16" s="334"/>
      <c r="K16" s="335">
        <f t="shared" si="0"/>
        <v>2E-3</v>
      </c>
      <c r="L16" s="334"/>
    </row>
    <row r="17" spans="1:14" ht="20.100000000000001" customHeight="1" x14ac:dyDescent="0.2">
      <c r="A17" s="334"/>
      <c r="B17" s="494" t="s">
        <v>318</v>
      </c>
      <c r="C17" s="489"/>
      <c r="D17" s="489"/>
      <c r="E17" s="489"/>
      <c r="F17" s="496">
        <v>1.11E-2</v>
      </c>
      <c r="G17" s="489"/>
      <c r="H17" s="334"/>
      <c r="I17" s="334"/>
      <c r="J17" s="334"/>
      <c r="K17" s="336">
        <f t="shared" si="0"/>
        <v>1.11E-2</v>
      </c>
      <c r="L17" s="334"/>
    </row>
    <row r="18" spans="1:14" ht="20.100000000000001" customHeight="1" x14ac:dyDescent="0.2">
      <c r="A18" s="334"/>
      <c r="B18" s="494" t="s">
        <v>319</v>
      </c>
      <c r="C18" s="489"/>
      <c r="D18" s="489"/>
      <c r="E18" s="489"/>
      <c r="F18" s="495">
        <v>6.1600000000000002E-2</v>
      </c>
      <c r="G18" s="489"/>
      <c r="H18" s="334"/>
      <c r="I18" s="334"/>
      <c r="J18" s="334"/>
      <c r="K18" s="335">
        <f t="shared" si="0"/>
        <v>6.1600000000000002E-2</v>
      </c>
      <c r="L18" s="334"/>
    </row>
    <row r="19" spans="1:14" ht="20.100000000000001" customHeight="1" x14ac:dyDescent="0.2">
      <c r="A19" s="334"/>
      <c r="B19" s="494" t="s">
        <v>320</v>
      </c>
      <c r="C19" s="489"/>
      <c r="D19" s="489"/>
      <c r="E19" s="489"/>
      <c r="F19" s="495">
        <f>SUM(F20:F23)</f>
        <v>0.13150000000000001</v>
      </c>
      <c r="G19" s="489"/>
      <c r="H19" s="334"/>
      <c r="I19" s="334"/>
      <c r="J19" s="334"/>
      <c r="K19" s="335">
        <f t="shared" si="0"/>
        <v>0.13150000000000001</v>
      </c>
      <c r="L19" s="334"/>
    </row>
    <row r="20" spans="1:14" ht="20.100000000000001" customHeight="1" x14ac:dyDescent="0.2">
      <c r="A20" s="334"/>
      <c r="B20" s="494"/>
      <c r="C20" s="489" t="s">
        <v>158</v>
      </c>
      <c r="D20" s="489"/>
      <c r="E20" s="489"/>
      <c r="F20" s="495">
        <v>0.05</v>
      </c>
      <c r="G20" s="489"/>
      <c r="H20" s="334"/>
      <c r="I20" s="334"/>
      <c r="J20" s="334"/>
      <c r="K20" s="335">
        <f t="shared" si="0"/>
        <v>0.05</v>
      </c>
      <c r="L20" s="334"/>
    </row>
    <row r="21" spans="1:14" ht="20.100000000000001" customHeight="1" x14ac:dyDescent="0.2">
      <c r="A21" s="334"/>
      <c r="B21" s="494"/>
      <c r="C21" s="489" t="s">
        <v>321</v>
      </c>
      <c r="D21" s="489"/>
      <c r="E21" s="489"/>
      <c r="F21" s="495">
        <v>6.4999999999999997E-3</v>
      </c>
      <c r="G21" s="489"/>
      <c r="H21" s="334"/>
      <c r="I21" s="334"/>
      <c r="J21" s="334"/>
      <c r="K21" s="335">
        <f t="shared" si="0"/>
        <v>6.4999999999999997E-3</v>
      </c>
      <c r="L21" s="334"/>
    </row>
    <row r="22" spans="1:14" ht="20.100000000000001" customHeight="1" x14ac:dyDescent="0.2">
      <c r="A22" s="334"/>
      <c r="B22" s="494"/>
      <c r="C22" s="489" t="s">
        <v>322</v>
      </c>
      <c r="D22" s="489"/>
      <c r="E22" s="489"/>
      <c r="F22" s="495">
        <v>0.03</v>
      </c>
      <c r="G22" s="489"/>
      <c r="H22" s="334"/>
      <c r="I22" s="334"/>
      <c r="J22" s="334"/>
      <c r="K22" s="335">
        <f t="shared" si="0"/>
        <v>0.03</v>
      </c>
      <c r="L22" s="334"/>
    </row>
    <row r="23" spans="1:14" ht="20.100000000000001" customHeight="1" x14ac:dyDescent="0.2">
      <c r="A23" s="334"/>
      <c r="B23" s="494"/>
      <c r="C23" s="497" t="s">
        <v>347</v>
      </c>
      <c r="D23" s="489"/>
      <c r="E23" s="489"/>
      <c r="F23" s="495">
        <v>4.4999999999999998E-2</v>
      </c>
      <c r="G23" s="489"/>
      <c r="H23" s="334"/>
      <c r="I23" s="334"/>
      <c r="J23" s="334"/>
      <c r="K23" s="335">
        <f t="shared" si="0"/>
        <v>4.4999999999999998E-2</v>
      </c>
      <c r="L23" s="334"/>
    </row>
    <row r="24" spans="1:14" x14ac:dyDescent="0.2">
      <c r="A24" s="334"/>
      <c r="B24" s="489"/>
      <c r="C24" s="489"/>
      <c r="D24" s="489"/>
      <c r="E24" s="489"/>
      <c r="F24" s="489"/>
      <c r="G24" s="489"/>
      <c r="H24" s="334"/>
      <c r="I24" s="334"/>
      <c r="J24" s="334"/>
      <c r="K24" s="334"/>
      <c r="L24" s="334"/>
    </row>
    <row r="25" spans="1:14" x14ac:dyDescent="0.2">
      <c r="A25" s="334"/>
      <c r="B25" s="489"/>
      <c r="C25" s="489"/>
      <c r="D25" s="489"/>
      <c r="E25" s="489"/>
      <c r="F25" s="489"/>
      <c r="G25" s="489"/>
      <c r="H25" s="334"/>
      <c r="I25" s="334"/>
      <c r="J25" s="334"/>
      <c r="K25" s="334"/>
      <c r="L25" s="334"/>
    </row>
    <row r="26" spans="1:14" x14ac:dyDescent="0.2">
      <c r="A26" s="334"/>
      <c r="B26" s="490" t="s">
        <v>311</v>
      </c>
      <c r="C26" s="498" t="s">
        <v>361</v>
      </c>
      <c r="D26" s="499"/>
      <c r="E26" s="499"/>
      <c r="F26" s="499"/>
      <c r="G26" s="493">
        <v>-1</v>
      </c>
      <c r="H26" s="334"/>
      <c r="I26" s="334"/>
      <c r="J26" s="334"/>
      <c r="K26" s="334"/>
      <c r="L26" s="334"/>
    </row>
    <row r="27" spans="1:14" x14ac:dyDescent="0.2">
      <c r="A27" s="334"/>
      <c r="B27" s="490"/>
      <c r="C27" s="498" t="s">
        <v>359</v>
      </c>
      <c r="D27" s="499"/>
      <c r="E27" s="499"/>
      <c r="F27" s="499"/>
      <c r="G27" s="493"/>
      <c r="H27" s="334"/>
      <c r="I27" s="334"/>
      <c r="J27" s="334"/>
      <c r="K27" s="334"/>
      <c r="L27" s="334"/>
    </row>
    <row r="28" spans="1:14" x14ac:dyDescent="0.2">
      <c r="A28" s="334"/>
      <c r="B28" s="489"/>
      <c r="C28" s="489"/>
      <c r="D28" s="489"/>
      <c r="E28" s="489"/>
      <c r="F28" s="489"/>
      <c r="G28" s="489"/>
      <c r="H28" s="334"/>
      <c r="I28" s="334"/>
      <c r="J28" s="334"/>
      <c r="K28" s="334"/>
      <c r="L28" s="334"/>
    </row>
    <row r="29" spans="1:14" x14ac:dyDescent="0.2">
      <c r="A29" s="334"/>
      <c r="B29" s="489"/>
      <c r="C29" s="489"/>
      <c r="D29" s="489"/>
      <c r="E29" s="489"/>
      <c r="F29" s="489"/>
      <c r="G29" s="489"/>
      <c r="H29" s="334"/>
      <c r="I29" s="334"/>
      <c r="J29" s="334"/>
      <c r="K29" s="334"/>
      <c r="L29" s="334"/>
    </row>
    <row r="30" spans="1:14" ht="15" x14ac:dyDescent="0.2">
      <c r="A30" s="334"/>
      <c r="B30" s="490" t="s">
        <v>311</v>
      </c>
      <c r="C30" s="491">
        <f xml:space="preserve"> (1 + 0.0401+0.002+0.0056+0.002)*(1+0.0111)*(1+0.0616)</f>
        <v>1.1267309328720003</v>
      </c>
      <c r="D30" s="492"/>
      <c r="E30" s="492"/>
      <c r="F30" s="492"/>
      <c r="G30" s="493">
        <v>-1</v>
      </c>
      <c r="H30" s="334"/>
      <c r="I30" s="334"/>
      <c r="J30" s="334"/>
      <c r="K30" s="334">
        <f>(1+0.0099)*(1+0.08)</f>
        <v>1.090692</v>
      </c>
      <c r="L30" s="334">
        <f>C30*K30</f>
        <v>1.2289164146360279</v>
      </c>
      <c r="M30">
        <f>L30/C31</f>
        <v>1.4149872361957718</v>
      </c>
      <c r="N30">
        <f>M30-1</f>
        <v>0.41498723619577182</v>
      </c>
    </row>
    <row r="31" spans="1:14" ht="15" x14ac:dyDescent="0.2">
      <c r="A31" s="334"/>
      <c r="B31" s="490"/>
      <c r="C31" s="491">
        <f>(1-0.1315)</f>
        <v>0.86850000000000005</v>
      </c>
      <c r="D31" s="492"/>
      <c r="E31" s="492"/>
      <c r="F31" s="492"/>
      <c r="G31" s="493"/>
      <c r="H31" s="334"/>
      <c r="I31" s="334"/>
      <c r="J31" s="334"/>
      <c r="K31" s="334"/>
      <c r="L31" s="334"/>
    </row>
    <row r="32" spans="1:14" x14ac:dyDescent="0.2">
      <c r="A32" s="334"/>
      <c r="B32" s="489"/>
      <c r="C32" s="489"/>
      <c r="D32" s="489"/>
      <c r="E32" s="489"/>
      <c r="F32" s="489"/>
      <c r="G32" s="489"/>
      <c r="H32" s="334"/>
      <c r="I32" s="334"/>
      <c r="J32" s="334"/>
      <c r="K32" s="334"/>
      <c r="L32" s="334"/>
    </row>
    <row r="33" spans="1:12" x14ac:dyDescent="0.2">
      <c r="A33" s="334"/>
      <c r="B33" s="500" t="s">
        <v>311</v>
      </c>
      <c r="C33" s="501">
        <f>(C30/C31)-1</f>
        <v>0.29732980181001767</v>
      </c>
      <c r="D33" s="501"/>
      <c r="E33" s="501"/>
      <c r="F33" s="501"/>
      <c r="G33" s="489"/>
      <c r="H33" s="334"/>
      <c r="I33" s="334"/>
      <c r="J33" s="334"/>
      <c r="K33" s="334"/>
      <c r="L33" s="334"/>
    </row>
    <row r="34" spans="1:12" x14ac:dyDescent="0.2">
      <c r="A34" s="334"/>
      <c r="B34" s="500"/>
      <c r="C34" s="501"/>
      <c r="D34" s="501"/>
      <c r="E34" s="501"/>
      <c r="F34" s="501"/>
      <c r="G34" s="489"/>
      <c r="H34" s="334"/>
      <c r="I34" s="334"/>
      <c r="J34" s="334"/>
      <c r="K34" s="334"/>
      <c r="L34" s="334"/>
    </row>
    <row r="35" spans="1:12" x14ac:dyDescent="0.2">
      <c r="A35" s="334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</row>
    <row r="36" spans="1:12" x14ac:dyDescent="0.2">
      <c r="A36" s="337" t="s">
        <v>323</v>
      </c>
    </row>
    <row r="37" spans="1:12" x14ac:dyDescent="0.2">
      <c r="A37" s="502" t="s">
        <v>404</v>
      </c>
      <c r="B37" s="502"/>
      <c r="C37" s="502"/>
      <c r="D37" s="502"/>
      <c r="E37" s="502"/>
      <c r="F37" s="502"/>
      <c r="G37" s="502"/>
      <c r="H37" s="502"/>
      <c r="I37" s="502"/>
    </row>
    <row r="38" spans="1:12" ht="29.25" customHeight="1" x14ac:dyDescent="0.2">
      <c r="A38" s="502"/>
      <c r="B38" s="502"/>
      <c r="C38" s="502"/>
      <c r="D38" s="502"/>
      <c r="E38" s="502"/>
      <c r="F38" s="502"/>
      <c r="G38" s="502"/>
      <c r="H38" s="502"/>
      <c r="I38" s="502"/>
    </row>
  </sheetData>
  <mergeCells count="19">
    <mergeCell ref="A37:I38"/>
    <mergeCell ref="B33:B34"/>
    <mergeCell ref="C33:F34"/>
    <mergeCell ref="B26:B27"/>
    <mergeCell ref="C26:F26"/>
    <mergeCell ref="G26:G27"/>
    <mergeCell ref="C27:F27"/>
    <mergeCell ref="B30:B31"/>
    <mergeCell ref="C30:F30"/>
    <mergeCell ref="G30:G31"/>
    <mergeCell ref="C31:F31"/>
    <mergeCell ref="A6:I6"/>
    <mergeCell ref="B9:B10"/>
    <mergeCell ref="A7:I7"/>
    <mergeCell ref="A5:I5"/>
    <mergeCell ref="C9:F9"/>
    <mergeCell ref="G9:G10"/>
    <mergeCell ref="C10:F10"/>
    <mergeCell ref="A1:I4"/>
  </mergeCells>
  <pageMargins left="0.78740157499999996" right="0.78740157499999996" top="1.534251969" bottom="0.984251969" header="0.49212598499999999" footer="0.49212598499999999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66"/>
  <sheetViews>
    <sheetView view="pageBreakPreview" workbookViewId="0">
      <selection activeCell="B9" sqref="B9:F9"/>
    </sheetView>
  </sheetViews>
  <sheetFormatPr defaultRowHeight="12.75" x14ac:dyDescent="0.2"/>
  <cols>
    <col min="1" max="1" width="11.140625" customWidth="1"/>
    <col min="2" max="2" width="9.28515625" bestFit="1" customWidth="1"/>
    <col min="3" max="3" width="27.42578125" customWidth="1"/>
    <col min="4" max="4" width="14.5703125" style="3" bestFit="1" customWidth="1"/>
    <col min="5" max="5" width="15.7109375" style="3" customWidth="1"/>
    <col min="6" max="6" width="17.85546875" style="3" customWidth="1"/>
    <col min="7" max="7" width="17.7109375" bestFit="1" customWidth="1"/>
    <col min="8" max="9" width="12.85546875" bestFit="1" customWidth="1"/>
  </cols>
  <sheetData>
    <row r="1" spans="1:7" x14ac:dyDescent="0.2">
      <c r="A1" s="343"/>
      <c r="B1" s="344"/>
      <c r="C1" s="345"/>
      <c r="D1" s="346"/>
      <c r="E1" s="345"/>
      <c r="F1" s="345"/>
    </row>
    <row r="2" spans="1:7" x14ac:dyDescent="0.2">
      <c r="A2" s="343"/>
      <c r="B2" s="344"/>
      <c r="C2" s="345"/>
      <c r="D2" s="346"/>
      <c r="E2" s="345"/>
      <c r="F2" s="345"/>
    </row>
    <row r="3" spans="1:7" x14ac:dyDescent="0.2">
      <c r="A3" s="408">
        <f>'05-bdi '!A2:I2</f>
        <v>0</v>
      </c>
      <c r="B3" s="408"/>
      <c r="C3" s="408"/>
      <c r="D3" s="408"/>
      <c r="E3" s="408"/>
      <c r="F3" s="408"/>
    </row>
    <row r="4" spans="1:7" ht="15.75" customHeight="1" x14ac:dyDescent="0.2">
      <c r="A4" s="409">
        <f>'05-bdi '!A3:I3</f>
        <v>0</v>
      </c>
      <c r="B4" s="409"/>
      <c r="C4" s="409"/>
      <c r="D4" s="409"/>
      <c r="E4" s="409"/>
      <c r="F4" s="409"/>
    </row>
    <row r="5" spans="1:7" ht="20.100000000000001" customHeight="1" x14ac:dyDescent="0.25">
      <c r="A5" s="377"/>
      <c r="B5" s="377"/>
      <c r="C5" s="377"/>
      <c r="D5" s="377"/>
      <c r="E5" s="377"/>
      <c r="F5" s="377"/>
    </row>
    <row r="6" spans="1:7" ht="20.100000000000001" customHeight="1" x14ac:dyDescent="0.2">
      <c r="A6" s="375" t="s">
        <v>337</v>
      </c>
      <c r="B6" s="375"/>
      <c r="C6" s="375"/>
      <c r="D6" s="375"/>
      <c r="E6" s="375"/>
      <c r="F6" s="375"/>
    </row>
    <row r="7" spans="1:7" ht="20.100000000000001" customHeight="1" x14ac:dyDescent="0.2">
      <c r="A7" s="136"/>
      <c r="B7" s="136"/>
      <c r="C7" s="136"/>
      <c r="D7" s="136"/>
      <c r="E7" s="136"/>
      <c r="F7" s="136"/>
    </row>
    <row r="8" spans="1:7" ht="20.100000000000001" customHeight="1" x14ac:dyDescent="0.2">
      <c r="A8" s="59" t="s">
        <v>20</v>
      </c>
      <c r="B8" s="374">
        <f>'02-Orç. Geral'!B9:C9</f>
        <v>0</v>
      </c>
      <c r="C8" s="374"/>
      <c r="D8" s="374"/>
      <c r="E8" s="374"/>
      <c r="F8" s="374"/>
    </row>
    <row r="9" spans="1:7" ht="20.100000000000001" customHeight="1" x14ac:dyDescent="0.2">
      <c r="A9" s="59" t="s">
        <v>21</v>
      </c>
      <c r="B9" s="374">
        <f>'02-Orç. Geral'!B10:C10</f>
        <v>0</v>
      </c>
      <c r="C9" s="374"/>
      <c r="D9" s="374"/>
      <c r="E9" s="374"/>
      <c r="F9" s="374"/>
    </row>
    <row r="10" spans="1:7" ht="20.100000000000001" customHeight="1" thickBot="1" x14ac:dyDescent="0.25">
      <c r="A10" s="407"/>
      <c r="B10" s="407"/>
      <c r="C10" s="407"/>
      <c r="D10" s="407"/>
      <c r="E10" s="407"/>
      <c r="F10" s="407"/>
    </row>
    <row r="11" spans="1:7" s="60" customFormat="1" ht="20.100000000000001" customHeight="1" x14ac:dyDescent="0.2">
      <c r="A11" s="366" t="s">
        <v>27</v>
      </c>
      <c r="B11" s="367"/>
      <c r="C11" s="367"/>
      <c r="D11" s="368" t="s">
        <v>18</v>
      </c>
      <c r="E11" s="63" t="s">
        <v>28</v>
      </c>
      <c r="F11" s="64" t="s">
        <v>118</v>
      </c>
    </row>
    <row r="12" spans="1:7" s="60" customFormat="1" ht="20.100000000000001" customHeight="1" x14ac:dyDescent="0.2">
      <c r="A12" s="65" t="s">
        <v>29</v>
      </c>
      <c r="B12" s="66" t="s">
        <v>30</v>
      </c>
      <c r="C12" s="66" t="s">
        <v>31</v>
      </c>
      <c r="D12" s="369"/>
      <c r="E12" s="140">
        <v>0.96</v>
      </c>
      <c r="F12" s="141">
        <f>F21/D21</f>
        <v>3.9999989551208377E-2</v>
      </c>
    </row>
    <row r="13" spans="1:7" s="60" customFormat="1" ht="20.100000000000001" customHeight="1" x14ac:dyDescent="0.2">
      <c r="A13" s="370">
        <v>1</v>
      </c>
      <c r="B13" s="67">
        <v>1</v>
      </c>
      <c r="C13" s="68" t="str">
        <f>'04-cronog.'!B13</f>
        <v>SERVIÇOS PRELIMINARES</v>
      </c>
      <c r="D13" s="30">
        <f>'02-Orç. Geral'!H16</f>
        <v>0</v>
      </c>
      <c r="E13" s="30">
        <f>ROUND(D13*$E$12,2)</f>
        <v>0</v>
      </c>
      <c r="F13" s="69">
        <f>D13-E13</f>
        <v>0</v>
      </c>
      <c r="G13" s="353">
        <f>D13*F12</f>
        <v>0</v>
      </c>
    </row>
    <row r="14" spans="1:7" s="60" customFormat="1" ht="20.100000000000001" customHeight="1" x14ac:dyDescent="0.2">
      <c r="A14" s="371"/>
      <c r="B14" s="67">
        <v>2</v>
      </c>
      <c r="C14" s="68" t="str">
        <f>'02-Orç. Geral'!B17:H17</f>
        <v xml:space="preserve">ADMINISTRAÇÃO DA OBRA </v>
      </c>
      <c r="D14" s="30">
        <f>'02-Orç. Geral'!H20</f>
        <v>17927.099999999999</v>
      </c>
      <c r="E14" s="30">
        <f t="shared" ref="E14:E20" si="0">ROUND(D14*$E$12,2)</f>
        <v>17210.02</v>
      </c>
      <c r="F14" s="69">
        <f t="shared" ref="F14:F20" si="1">D14-E14</f>
        <v>717.07999999999811</v>
      </c>
      <c r="G14" s="353">
        <f>D14*F12</f>
        <v>717.08381268346761</v>
      </c>
    </row>
    <row r="15" spans="1:7" s="60" customFormat="1" ht="20.100000000000001" customHeight="1" x14ac:dyDescent="0.2">
      <c r="A15" s="371"/>
      <c r="B15" s="67">
        <v>3</v>
      </c>
      <c r="C15" s="68" t="s">
        <v>38</v>
      </c>
      <c r="D15" s="30">
        <f>'02-Orç. Geral'!H29</f>
        <v>0</v>
      </c>
      <c r="E15" s="30">
        <f t="shared" si="0"/>
        <v>0</v>
      </c>
      <c r="F15" s="69">
        <f t="shared" si="1"/>
        <v>0</v>
      </c>
      <c r="G15" s="353">
        <f>D15*F12</f>
        <v>0</v>
      </c>
    </row>
    <row r="16" spans="1:7" s="60" customFormat="1" ht="20.100000000000001" customHeight="1" x14ac:dyDescent="0.2">
      <c r="A16" s="371"/>
      <c r="B16" s="67">
        <v>4</v>
      </c>
      <c r="C16" s="68" t="s">
        <v>115</v>
      </c>
      <c r="D16" s="30">
        <f>'02-Orç. Geral'!H35</f>
        <v>131009.04000000001</v>
      </c>
      <c r="E16" s="30">
        <f t="shared" si="0"/>
        <v>125768.68</v>
      </c>
      <c r="F16" s="69">
        <f t="shared" si="1"/>
        <v>5240.3600000000151</v>
      </c>
      <c r="G16" s="353">
        <f>D16*F12</f>
        <v>5240.3602311138411</v>
      </c>
    </row>
    <row r="17" spans="1:9" s="60" customFormat="1" ht="20.100000000000001" customHeight="1" x14ac:dyDescent="0.2">
      <c r="A17" s="371"/>
      <c r="B17" s="67">
        <v>5</v>
      </c>
      <c r="C17" s="68" t="s">
        <v>117</v>
      </c>
      <c r="D17" s="30">
        <f>'02-Orç. Geral'!H42</f>
        <v>335917.16</v>
      </c>
      <c r="E17" s="30">
        <f t="shared" si="0"/>
        <v>322480.46999999997</v>
      </c>
      <c r="F17" s="69">
        <f t="shared" si="1"/>
        <v>13436.690000000002</v>
      </c>
      <c r="G17" s="353">
        <f>D17*F12</f>
        <v>13436.682890071592</v>
      </c>
    </row>
    <row r="18" spans="1:9" s="60" customFormat="1" ht="20.100000000000001" customHeight="1" x14ac:dyDescent="0.2">
      <c r="A18" s="371"/>
      <c r="B18" s="67">
        <v>6</v>
      </c>
      <c r="C18" s="68" t="s">
        <v>44</v>
      </c>
      <c r="D18" s="30">
        <f>'02-Orç. Geral'!H51</f>
        <v>0</v>
      </c>
      <c r="E18" s="30">
        <f t="shared" si="0"/>
        <v>0</v>
      </c>
      <c r="F18" s="69">
        <f t="shared" si="1"/>
        <v>0</v>
      </c>
      <c r="G18" s="353">
        <f>D18*F12</f>
        <v>0</v>
      </c>
    </row>
    <row r="19" spans="1:9" s="60" customFormat="1" ht="20.100000000000001" customHeight="1" x14ac:dyDescent="0.2">
      <c r="A19" s="371"/>
      <c r="B19" s="67">
        <v>7</v>
      </c>
      <c r="C19" s="68" t="s">
        <v>167</v>
      </c>
      <c r="D19" s="30">
        <f>'02-Orç. Geral'!H60</f>
        <v>29544.25</v>
      </c>
      <c r="E19" s="30">
        <f t="shared" si="0"/>
        <v>28362.48</v>
      </c>
      <c r="F19" s="69">
        <f t="shared" si="1"/>
        <v>1181.7700000000004</v>
      </c>
      <c r="G19" s="353">
        <f>D19*F12</f>
        <v>1181.7696912982881</v>
      </c>
    </row>
    <row r="20" spans="1:9" s="60" customFormat="1" ht="20.100000000000001" customHeight="1" x14ac:dyDescent="0.2">
      <c r="A20" s="371"/>
      <c r="B20" s="67">
        <v>8</v>
      </c>
      <c r="C20" s="70" t="s">
        <v>19</v>
      </c>
      <c r="D20" s="30">
        <f>'02-Orç. Geral'!H63</f>
        <v>21549.59</v>
      </c>
      <c r="E20" s="30">
        <f t="shared" si="0"/>
        <v>20687.61</v>
      </c>
      <c r="F20" s="69">
        <f t="shared" si="1"/>
        <v>861.97999999999956</v>
      </c>
      <c r="G20" s="353">
        <f>D20*F12</f>
        <v>861.98337483282455</v>
      </c>
    </row>
    <row r="21" spans="1:9" s="60" customFormat="1" ht="20.100000000000001" customHeight="1" thickBot="1" x14ac:dyDescent="0.25">
      <c r="A21" s="372" t="s">
        <v>32</v>
      </c>
      <c r="B21" s="373"/>
      <c r="C21" s="373"/>
      <c r="D21" s="288">
        <f>'02-Orç. Geral'!H64</f>
        <v>535947.14</v>
      </c>
      <c r="E21" s="209">
        <f>SUM(E13:E20)</f>
        <v>514509.25999999989</v>
      </c>
      <c r="F21" s="209">
        <f>SUM(F13:F20)</f>
        <v>21437.880000000016</v>
      </c>
      <c r="G21" s="233">
        <f>E21+F21</f>
        <v>535947.1399999999</v>
      </c>
      <c r="H21" s="342">
        <f>G21*0.95</f>
        <v>509149.78299999988</v>
      </c>
    </row>
    <row r="22" spans="1:9" x14ac:dyDescent="0.2">
      <c r="E22" s="3">
        <v>1016925</v>
      </c>
      <c r="F22" s="3">
        <v>42372</v>
      </c>
      <c r="I22" s="202">
        <f>D21-E21</f>
        <v>21437.880000000121</v>
      </c>
    </row>
    <row r="23" spans="1:9" x14ac:dyDescent="0.2">
      <c r="I23" s="202"/>
    </row>
    <row r="24" spans="1:9" x14ac:dyDescent="0.2">
      <c r="D24" s="3">
        <f>SUM(D13:D20)</f>
        <v>535947.14</v>
      </c>
      <c r="E24" s="3">
        <f>SUM(E13:E20)</f>
        <v>514509.25999999989</v>
      </c>
      <c r="F24" s="3">
        <f>SUM(F13:F20)</f>
        <v>21437.880000000016</v>
      </c>
      <c r="I24" s="202"/>
    </row>
    <row r="25" spans="1:9" x14ac:dyDescent="0.2">
      <c r="I25" s="202"/>
    </row>
    <row r="26" spans="1:9" x14ac:dyDescent="0.2">
      <c r="I26" s="202"/>
    </row>
    <row r="27" spans="1:9" x14ac:dyDescent="0.2">
      <c r="I27" s="202"/>
    </row>
    <row r="28" spans="1:9" x14ac:dyDescent="0.2">
      <c r="I28" s="202"/>
    </row>
    <row r="29" spans="1:9" x14ac:dyDescent="0.2">
      <c r="I29" s="202"/>
    </row>
    <row r="30" spans="1:9" x14ac:dyDescent="0.2">
      <c r="I30" s="202"/>
    </row>
    <row r="31" spans="1:9" x14ac:dyDescent="0.2">
      <c r="I31" s="202"/>
    </row>
    <row r="32" spans="1:9" x14ac:dyDescent="0.2">
      <c r="I32" s="202"/>
    </row>
    <row r="33" spans="1:9" x14ac:dyDescent="0.2">
      <c r="I33" s="202"/>
    </row>
    <row r="34" spans="1:9" x14ac:dyDescent="0.2">
      <c r="I34" s="202"/>
    </row>
    <row r="35" spans="1:9" x14ac:dyDescent="0.2">
      <c r="I35" s="202"/>
    </row>
    <row r="36" spans="1:9" x14ac:dyDescent="0.2">
      <c r="I36" s="202"/>
    </row>
    <row r="37" spans="1:9" x14ac:dyDescent="0.2">
      <c r="I37" s="202"/>
    </row>
    <row r="38" spans="1:9" x14ac:dyDescent="0.2">
      <c r="I38" s="202"/>
    </row>
    <row r="39" spans="1:9" x14ac:dyDescent="0.2">
      <c r="E39" s="135"/>
      <c r="F39" s="135"/>
      <c r="G39" s="202">
        <f>G21-'02-Orç. Geral'!H64</f>
        <v>0</v>
      </c>
    </row>
    <row r="40" spans="1:9" x14ac:dyDescent="0.2">
      <c r="D40" s="203">
        <v>543642</v>
      </c>
      <c r="E40" s="3">
        <f>ROUND(D21*0.91,2)</f>
        <v>487711.9</v>
      </c>
      <c r="F40" s="3">
        <f>SUM(F13:F20)</f>
        <v>21437.880000000016</v>
      </c>
    </row>
    <row r="41" spans="1:9" x14ac:dyDescent="0.2">
      <c r="A41" s="71"/>
      <c r="B41" s="71"/>
      <c r="C41" s="71"/>
      <c r="D41" s="203">
        <f>D40-D21</f>
        <v>7694.859999999986</v>
      </c>
      <c r="E41" s="72">
        <f>E21-E40</f>
        <v>26797.35999999987</v>
      </c>
      <c r="F41" s="72"/>
    </row>
    <row r="42" spans="1:9" x14ac:dyDescent="0.2">
      <c r="A42" s="71"/>
      <c r="B42" s="71"/>
      <c r="C42" s="71"/>
      <c r="D42" s="72"/>
      <c r="E42" s="72"/>
      <c r="F42" s="72"/>
    </row>
    <row r="43" spans="1:9" x14ac:dyDescent="0.2">
      <c r="A43" s="71"/>
      <c r="B43" s="71"/>
      <c r="C43" s="71"/>
      <c r="D43" s="72"/>
      <c r="E43" s="72">
        <f>D21*0.9</f>
        <v>482352.42600000004</v>
      </c>
      <c r="F43" s="72">
        <f>E21-D21</f>
        <v>-21437.880000000121</v>
      </c>
    </row>
    <row r="44" spans="1:9" x14ac:dyDescent="0.2">
      <c r="A44" s="71"/>
      <c r="B44" s="71"/>
      <c r="C44" s="71"/>
      <c r="D44" s="72"/>
      <c r="E44" s="72"/>
      <c r="F44" s="72">
        <f>D21-E21</f>
        <v>21437.880000000121</v>
      </c>
    </row>
    <row r="45" spans="1:9" x14ac:dyDescent="0.2">
      <c r="A45" s="71"/>
      <c r="B45" s="71"/>
      <c r="C45" s="71"/>
      <c r="D45" s="72" t="e">
        <f>#REF!</f>
        <v>#REF!</v>
      </c>
      <c r="E45" s="72"/>
      <c r="F45" s="72"/>
    </row>
    <row r="46" spans="1:9" x14ac:dyDescent="0.2">
      <c r="A46" s="71"/>
      <c r="B46" s="71"/>
      <c r="C46" s="73"/>
      <c r="D46" s="73" t="e">
        <f>D45/D21</f>
        <v>#REF!</v>
      </c>
      <c r="E46" s="72"/>
      <c r="F46" s="72"/>
    </row>
    <row r="47" spans="1:9" x14ac:dyDescent="0.2">
      <c r="A47" s="71"/>
      <c r="B47" s="71"/>
      <c r="C47" s="71"/>
      <c r="D47" s="72"/>
      <c r="E47" s="72"/>
      <c r="F47" s="72"/>
    </row>
    <row r="48" spans="1:9" x14ac:dyDescent="0.2">
      <c r="A48" s="71"/>
      <c r="B48" s="71"/>
      <c r="C48" s="71"/>
      <c r="D48" s="72"/>
      <c r="E48" s="72">
        <f>D21*0.95</f>
        <v>509149.783</v>
      </c>
      <c r="F48" s="72"/>
    </row>
    <row r="49" spans="1:6" x14ac:dyDescent="0.2">
      <c r="A49" s="71"/>
      <c r="B49" s="71"/>
      <c r="C49" s="71"/>
      <c r="D49" s="72"/>
      <c r="E49" s="72"/>
      <c r="F49" s="72"/>
    </row>
    <row r="50" spans="1:6" s="1" customFormat="1" x14ac:dyDescent="0.2">
      <c r="A50" s="2"/>
      <c r="B50" s="2"/>
      <c r="C50" s="2"/>
      <c r="D50" s="74"/>
      <c r="E50" s="74">
        <v>42372</v>
      </c>
      <c r="F50" s="74"/>
    </row>
    <row r="51" spans="1:6" s="1" customFormat="1" x14ac:dyDescent="0.2">
      <c r="A51" s="2"/>
      <c r="B51" s="2"/>
      <c r="C51" s="2"/>
      <c r="D51" s="74"/>
      <c r="E51" s="74"/>
      <c r="F51" s="74"/>
    </row>
    <row r="52" spans="1:6" x14ac:dyDescent="0.2">
      <c r="A52" s="71"/>
      <c r="B52" s="71"/>
      <c r="C52" s="71"/>
      <c r="D52" s="72"/>
      <c r="E52" s="72"/>
      <c r="F52" s="72"/>
    </row>
    <row r="53" spans="1:6" x14ac:dyDescent="0.2">
      <c r="A53" s="71"/>
      <c r="B53" s="71"/>
      <c r="C53" s="71"/>
      <c r="D53" s="72"/>
      <c r="E53" s="72">
        <v>1059297</v>
      </c>
      <c r="F53" s="72"/>
    </row>
    <row r="54" spans="1:6" x14ac:dyDescent="0.2">
      <c r="A54" s="71"/>
      <c r="B54" s="71"/>
      <c r="C54" s="71"/>
      <c r="D54" s="72"/>
      <c r="E54" s="72">
        <f>E53-E50</f>
        <v>1016925</v>
      </c>
      <c r="F54" s="72"/>
    </row>
    <row r="55" spans="1:6" x14ac:dyDescent="0.2">
      <c r="A55" s="71"/>
      <c r="B55" s="71"/>
      <c r="C55" s="71"/>
      <c r="D55" s="72"/>
      <c r="E55" s="72"/>
      <c r="F55" s="72"/>
    </row>
    <row r="56" spans="1:6" x14ac:dyDescent="0.2">
      <c r="A56" s="71"/>
      <c r="B56" s="2"/>
      <c r="C56" s="2"/>
      <c r="D56" s="72"/>
      <c r="E56" s="72"/>
      <c r="F56" s="72"/>
    </row>
    <row r="57" spans="1:6" x14ac:dyDescent="0.2">
      <c r="A57" s="71"/>
      <c r="B57" s="71"/>
      <c r="C57" s="71"/>
      <c r="D57" s="72"/>
      <c r="E57" s="72"/>
      <c r="F57" s="72"/>
    </row>
    <row r="58" spans="1:6" x14ac:dyDescent="0.2">
      <c r="A58" s="71"/>
      <c r="B58" s="71"/>
      <c r="C58" s="71"/>
      <c r="D58" s="72"/>
      <c r="E58" s="72"/>
      <c r="F58" s="72"/>
    </row>
    <row r="59" spans="1:6" x14ac:dyDescent="0.2">
      <c r="A59" s="71"/>
      <c r="B59" s="71"/>
      <c r="C59" s="71"/>
      <c r="D59" s="72"/>
      <c r="E59" s="72"/>
      <c r="F59" s="72"/>
    </row>
    <row r="60" spans="1:6" x14ac:dyDescent="0.2">
      <c r="A60" s="71"/>
      <c r="B60" s="71"/>
      <c r="C60" s="71"/>
      <c r="D60" s="72"/>
      <c r="E60" s="72"/>
      <c r="F60" s="72"/>
    </row>
    <row r="61" spans="1:6" x14ac:dyDescent="0.2">
      <c r="A61" s="71"/>
      <c r="B61" s="71"/>
      <c r="C61" s="71"/>
      <c r="D61" s="72"/>
      <c r="E61" s="72"/>
      <c r="F61" s="72"/>
    </row>
    <row r="62" spans="1:6" x14ac:dyDescent="0.2">
      <c r="A62" s="71"/>
      <c r="B62" s="71"/>
      <c r="C62" s="71"/>
      <c r="D62" s="72"/>
      <c r="E62" s="72"/>
      <c r="F62" s="72"/>
    </row>
    <row r="63" spans="1:6" x14ac:dyDescent="0.2">
      <c r="A63" s="71"/>
      <c r="B63" s="71"/>
      <c r="C63" s="71"/>
      <c r="D63" s="72"/>
      <c r="E63" s="72"/>
      <c r="F63" s="72"/>
    </row>
    <row r="64" spans="1:6" x14ac:dyDescent="0.2">
      <c r="A64" s="71"/>
      <c r="B64" s="71"/>
      <c r="C64" s="71"/>
      <c r="D64" s="72"/>
      <c r="E64" s="72"/>
      <c r="F64" s="72"/>
    </row>
    <row r="65" spans="1:6" x14ac:dyDescent="0.2">
      <c r="A65" s="71"/>
      <c r="B65" s="71"/>
      <c r="C65" s="71"/>
      <c r="D65" s="72"/>
      <c r="E65" s="72"/>
      <c r="F65" s="72"/>
    </row>
    <row r="66" spans="1:6" x14ac:dyDescent="0.2">
      <c r="A66" s="71"/>
      <c r="B66" s="71"/>
      <c r="C66" s="71"/>
      <c r="D66" s="72"/>
      <c r="E66" s="72"/>
      <c r="F66" s="72"/>
    </row>
  </sheetData>
  <mergeCells count="11">
    <mergeCell ref="A21:C21"/>
    <mergeCell ref="A13:A20"/>
    <mergeCell ref="B9:F9"/>
    <mergeCell ref="A11:C11"/>
    <mergeCell ref="A10:F10"/>
    <mergeCell ref="D11:D12"/>
    <mergeCell ref="A3:F3"/>
    <mergeCell ref="A4:F4"/>
    <mergeCell ref="A5:F5"/>
    <mergeCell ref="B8:F8"/>
    <mergeCell ref="A6:F6"/>
  </mergeCells>
  <phoneticPr fontId="6" type="noConversion"/>
  <printOptions horizontalCentered="1"/>
  <pageMargins left="0.78740157480314965" right="0.59055118110236227" top="0.39370078740157483" bottom="0.39370078740157483" header="0.31496062992125984" footer="0.31496062992125984"/>
  <pageSetup paperSize="9" scale="93" fitToHeight="2" orientation="portrait" r:id="rId1"/>
  <headerFooter alignWithMargins="0">
    <oddFooter>Página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06"/>
  <sheetViews>
    <sheetView showGridLines="0" view="pageBreakPreview" topLeftCell="A61" zoomScaleSheetLayoutView="100" workbookViewId="0">
      <selection activeCell="A73" sqref="A73:H73"/>
    </sheetView>
  </sheetViews>
  <sheetFormatPr defaultRowHeight="12.75" x14ac:dyDescent="0.2"/>
  <cols>
    <col min="1" max="1" width="12.140625" style="207" customWidth="1"/>
    <col min="2" max="2" width="22.5703125" style="207" customWidth="1"/>
    <col min="3" max="3" width="8.140625" style="207" customWidth="1"/>
    <col min="4" max="4" width="29.7109375" style="207" customWidth="1"/>
    <col min="5" max="5" width="5.42578125" style="205" customWidth="1"/>
    <col min="6" max="6" width="9.28515625" style="206" bestFit="1" customWidth="1"/>
    <col min="7" max="7" width="12.85546875" style="205" customWidth="1"/>
    <col min="8" max="8" width="16.5703125" style="205" customWidth="1"/>
    <col min="9" max="16384" width="9.140625" style="207"/>
  </cols>
  <sheetData>
    <row r="1" spans="1:9" x14ac:dyDescent="0.2">
      <c r="A1" s="503" t="s">
        <v>398</v>
      </c>
      <c r="B1" s="504"/>
      <c r="C1" s="504"/>
      <c r="D1" s="504"/>
      <c r="E1" s="504"/>
      <c r="F1" s="504"/>
      <c r="G1" s="504"/>
      <c r="H1" s="504"/>
      <c r="I1"/>
    </row>
    <row r="2" spans="1:9" x14ac:dyDescent="0.2">
      <c r="A2" s="504"/>
      <c r="B2" s="504"/>
      <c r="C2" s="504"/>
      <c r="D2" s="504"/>
      <c r="E2" s="504"/>
      <c r="F2" s="504"/>
      <c r="G2" s="504"/>
      <c r="H2" s="504"/>
      <c r="I2"/>
    </row>
    <row r="3" spans="1:9" ht="15.75" customHeight="1" x14ac:dyDescent="0.2">
      <c r="A3" s="504"/>
      <c r="B3" s="504"/>
      <c r="C3" s="504"/>
      <c r="D3" s="504"/>
      <c r="E3" s="504"/>
      <c r="F3" s="504"/>
      <c r="G3" s="504"/>
      <c r="H3" s="504"/>
      <c r="I3"/>
    </row>
    <row r="4" spans="1:9" ht="17.25" customHeight="1" x14ac:dyDescent="0.2">
      <c r="A4" s="504"/>
      <c r="B4" s="504"/>
      <c r="C4" s="504"/>
      <c r="D4" s="504"/>
      <c r="E4" s="504"/>
      <c r="F4" s="504"/>
      <c r="G4" s="504"/>
      <c r="H4" s="504"/>
      <c r="I4" s="349"/>
    </row>
    <row r="5" spans="1:9" ht="15.75" customHeight="1" x14ac:dyDescent="0.25">
      <c r="A5" s="504"/>
      <c r="B5" s="504"/>
      <c r="C5" s="504"/>
      <c r="D5" s="504"/>
      <c r="E5" s="504"/>
      <c r="F5" s="504"/>
      <c r="G5" s="504"/>
      <c r="H5" s="504"/>
      <c r="I5" s="352"/>
    </row>
    <row r="6" spans="1:9" ht="15.75" customHeight="1" x14ac:dyDescent="0.25">
      <c r="A6" s="504"/>
      <c r="B6" s="504"/>
      <c r="C6" s="504"/>
      <c r="D6" s="504"/>
      <c r="E6" s="504"/>
      <c r="F6" s="504"/>
      <c r="G6" s="504"/>
      <c r="H6" s="504"/>
      <c r="I6" s="350"/>
    </row>
    <row r="7" spans="1:9" ht="12.75" customHeight="1" x14ac:dyDescent="0.25">
      <c r="A7" s="504"/>
      <c r="B7" s="504"/>
      <c r="C7" s="504"/>
      <c r="D7" s="504"/>
      <c r="E7" s="504"/>
      <c r="F7" s="504"/>
      <c r="G7" s="504"/>
      <c r="H7" s="504"/>
      <c r="I7" s="352"/>
    </row>
    <row r="8" spans="1:9" ht="36" customHeight="1" x14ac:dyDescent="0.25">
      <c r="A8" s="505" t="s">
        <v>399</v>
      </c>
      <c r="B8" s="505"/>
      <c r="C8" s="505"/>
      <c r="D8" s="505"/>
      <c r="E8" s="505"/>
      <c r="F8" s="505"/>
      <c r="G8" s="505"/>
      <c r="H8" s="505"/>
      <c r="I8" s="352"/>
    </row>
    <row r="9" spans="1:9" ht="18" customHeight="1" x14ac:dyDescent="0.2">
      <c r="A9" s="506" t="s">
        <v>407</v>
      </c>
      <c r="B9" s="506"/>
      <c r="C9" s="506"/>
      <c r="D9" s="506"/>
      <c r="E9" s="506"/>
      <c r="F9" s="506"/>
      <c r="G9" s="506"/>
      <c r="H9" s="506"/>
    </row>
    <row r="10" spans="1:9" ht="31.5" customHeight="1" x14ac:dyDescent="0.2">
      <c r="A10" s="507" t="s">
        <v>401</v>
      </c>
      <c r="B10" s="507"/>
      <c r="C10" s="507"/>
      <c r="D10" s="507"/>
      <c r="E10" s="507"/>
      <c r="F10" s="507"/>
      <c r="G10" s="507"/>
      <c r="H10" s="507"/>
    </row>
    <row r="11" spans="1:9" ht="12.75" hidden="1" customHeight="1" x14ac:dyDescent="0.2">
      <c r="A11" s="508" t="s">
        <v>139</v>
      </c>
      <c r="B11" s="509" t="s">
        <v>136</v>
      </c>
      <c r="C11" s="508"/>
      <c r="D11" s="508"/>
      <c r="E11" s="510" t="s">
        <v>213</v>
      </c>
      <c r="F11" s="510"/>
      <c r="G11" s="511"/>
      <c r="H11" s="511"/>
    </row>
    <row r="12" spans="1:9" ht="12.75" hidden="1" customHeight="1" x14ac:dyDescent="0.2">
      <c r="A12" s="512" t="s">
        <v>140</v>
      </c>
      <c r="B12" s="513" t="s">
        <v>135</v>
      </c>
      <c r="C12" s="513"/>
      <c r="D12" s="513"/>
      <c r="E12" s="513"/>
      <c r="F12" s="513"/>
      <c r="G12" s="513"/>
      <c r="H12" s="513"/>
    </row>
    <row r="13" spans="1:9" hidden="1" x14ac:dyDescent="0.2">
      <c r="A13" s="514"/>
      <c r="B13" s="514"/>
      <c r="C13" s="514"/>
      <c r="D13" s="514"/>
      <c r="E13" s="514"/>
      <c r="F13" s="514"/>
      <c r="G13" s="514"/>
      <c r="H13" s="514"/>
    </row>
    <row r="14" spans="1:9" ht="12.75" hidden="1" customHeight="1" x14ac:dyDescent="0.2">
      <c r="A14" s="515" t="s">
        <v>141</v>
      </c>
      <c r="B14" s="515"/>
      <c r="C14" s="515"/>
      <c r="D14" s="515"/>
      <c r="E14" s="516" t="s">
        <v>142</v>
      </c>
      <c r="F14" s="517" t="s">
        <v>143</v>
      </c>
      <c r="G14" s="518" t="s">
        <v>144</v>
      </c>
      <c r="H14" s="519" t="s">
        <v>145</v>
      </c>
    </row>
    <row r="15" spans="1:9" hidden="1" x14ac:dyDescent="0.2">
      <c r="A15" s="520" t="s">
        <v>338</v>
      </c>
      <c r="B15" s="520"/>
      <c r="C15" s="520"/>
      <c r="D15" s="520"/>
      <c r="E15" s="521" t="s">
        <v>146</v>
      </c>
      <c r="F15" s="522">
        <v>3.2378</v>
      </c>
      <c r="G15" s="523">
        <v>13.57</v>
      </c>
      <c r="H15" s="523">
        <f>G15*F15</f>
        <v>43.936945999999999</v>
      </c>
    </row>
    <row r="16" spans="1:9" hidden="1" x14ac:dyDescent="0.2">
      <c r="A16" s="520" t="s">
        <v>339</v>
      </c>
      <c r="B16" s="520"/>
      <c r="C16" s="520"/>
      <c r="D16" s="520"/>
      <c r="E16" s="521" t="s">
        <v>146</v>
      </c>
      <c r="F16" s="522">
        <v>1.8332999999999999</v>
      </c>
      <c r="G16" s="523">
        <v>15.05</v>
      </c>
      <c r="H16" s="523">
        <f>G16*F16</f>
        <v>27.591165</v>
      </c>
    </row>
    <row r="17" spans="1:8" hidden="1" x14ac:dyDescent="0.2">
      <c r="A17" s="524" t="s">
        <v>148</v>
      </c>
      <c r="B17" s="524"/>
      <c r="C17" s="524"/>
      <c r="D17" s="524"/>
      <c r="E17" s="524"/>
      <c r="F17" s="524"/>
      <c r="G17" s="524"/>
      <c r="H17" s="525">
        <f>SUM(H15:H16)</f>
        <v>71.528110999999996</v>
      </c>
    </row>
    <row r="18" spans="1:8" ht="12.75" hidden="1" customHeight="1" x14ac:dyDescent="0.2">
      <c r="A18" s="524" t="s">
        <v>176</v>
      </c>
      <c r="B18" s="524"/>
      <c r="C18" s="524"/>
      <c r="D18" s="524"/>
      <c r="E18" s="524"/>
      <c r="F18" s="524"/>
      <c r="G18" s="526">
        <v>0.92359999999999998</v>
      </c>
      <c r="H18" s="527"/>
    </row>
    <row r="19" spans="1:8" hidden="1" x14ac:dyDescent="0.2">
      <c r="A19" s="528"/>
      <c r="B19" s="528"/>
      <c r="C19" s="528"/>
      <c r="D19" s="528"/>
      <c r="E19" s="529"/>
      <c r="F19" s="530"/>
      <c r="G19" s="529"/>
      <c r="H19" s="529"/>
    </row>
    <row r="20" spans="1:8" hidden="1" x14ac:dyDescent="0.2">
      <c r="A20" s="524" t="s">
        <v>149</v>
      </c>
      <c r="B20" s="524"/>
      <c r="C20" s="524"/>
      <c r="D20" s="524"/>
      <c r="E20" s="524"/>
      <c r="F20" s="524"/>
      <c r="G20" s="524"/>
      <c r="H20" s="527">
        <f>H18+H17</f>
        <v>71.528110999999996</v>
      </c>
    </row>
    <row r="21" spans="1:8" ht="12.75" hidden="1" customHeight="1" x14ac:dyDescent="0.2">
      <c r="A21" s="514"/>
      <c r="B21" s="514"/>
      <c r="C21" s="514"/>
      <c r="D21" s="514"/>
      <c r="E21" s="514"/>
      <c r="F21" s="514"/>
      <c r="G21" s="514"/>
      <c r="H21" s="514"/>
    </row>
    <row r="22" spans="1:8" ht="12.75" hidden="1" customHeight="1" x14ac:dyDescent="0.2">
      <c r="A22" s="515" t="s">
        <v>150</v>
      </c>
      <c r="B22" s="515"/>
      <c r="C22" s="515"/>
      <c r="D22" s="515"/>
      <c r="E22" s="516" t="s">
        <v>142</v>
      </c>
      <c r="F22" s="517" t="s">
        <v>151</v>
      </c>
      <c r="G22" s="518" t="s">
        <v>144</v>
      </c>
      <c r="H22" s="519" t="s">
        <v>145</v>
      </c>
    </row>
    <row r="23" spans="1:8" ht="15" hidden="1" x14ac:dyDescent="0.25">
      <c r="A23" s="531">
        <v>10531</v>
      </c>
      <c r="B23" s="532" t="s">
        <v>211</v>
      </c>
      <c r="C23" s="531"/>
      <c r="D23" s="531"/>
      <c r="E23" s="521" t="s">
        <v>146</v>
      </c>
      <c r="F23" s="522">
        <f>F16</f>
        <v>1.8332999999999999</v>
      </c>
      <c r="G23" s="523">
        <v>1.73</v>
      </c>
      <c r="H23" s="523">
        <f>G23*F23</f>
        <v>3.1716089999999997</v>
      </c>
    </row>
    <row r="24" spans="1:8" hidden="1" x14ac:dyDescent="0.2">
      <c r="A24" s="531"/>
      <c r="B24" s="531"/>
      <c r="C24" s="531"/>
      <c r="D24" s="531"/>
      <c r="E24" s="521"/>
      <c r="F24" s="522"/>
      <c r="G24" s="523"/>
      <c r="H24" s="523"/>
    </row>
    <row r="25" spans="1:8" hidden="1" x14ac:dyDescent="0.2">
      <c r="A25" s="524" t="s">
        <v>152</v>
      </c>
      <c r="B25" s="524"/>
      <c r="C25" s="524"/>
      <c r="D25" s="524"/>
      <c r="E25" s="524"/>
      <c r="F25" s="524"/>
      <c r="G25" s="524"/>
      <c r="H25" s="527">
        <f>SUM(H23:H24)</f>
        <v>3.1716089999999997</v>
      </c>
    </row>
    <row r="26" spans="1:8" ht="12.75" hidden="1" customHeight="1" x14ac:dyDescent="0.2">
      <c r="A26" s="531"/>
      <c r="B26" s="531"/>
      <c r="C26" s="531"/>
      <c r="D26" s="531"/>
      <c r="E26" s="531"/>
      <c r="F26" s="533"/>
      <c r="G26" s="531"/>
      <c r="H26" s="531"/>
    </row>
    <row r="27" spans="1:8" ht="12.75" hidden="1" customHeight="1" x14ac:dyDescent="0.2">
      <c r="A27" s="515" t="s">
        <v>153</v>
      </c>
      <c r="B27" s="515"/>
      <c r="C27" s="515"/>
      <c r="D27" s="515"/>
      <c r="E27" s="516" t="s">
        <v>142</v>
      </c>
      <c r="F27" s="517" t="s">
        <v>151</v>
      </c>
      <c r="G27" s="518" t="s">
        <v>144</v>
      </c>
      <c r="H27" s="519" t="s">
        <v>145</v>
      </c>
    </row>
    <row r="28" spans="1:8" ht="12.75" hidden="1" customHeight="1" x14ac:dyDescent="0.2">
      <c r="A28" s="520" t="s">
        <v>186</v>
      </c>
      <c r="B28" s="520"/>
      <c r="C28" s="520"/>
      <c r="D28" s="520"/>
      <c r="E28" s="521" t="s">
        <v>154</v>
      </c>
      <c r="F28" s="522">
        <v>0.8669</v>
      </c>
      <c r="G28" s="534">
        <v>60</v>
      </c>
      <c r="H28" s="523">
        <f>G28*F28</f>
        <v>52.014000000000003</v>
      </c>
    </row>
    <row r="29" spans="1:8" ht="12.75" hidden="1" customHeight="1" x14ac:dyDescent="0.2">
      <c r="A29" s="520" t="s">
        <v>187</v>
      </c>
      <c r="B29" s="520"/>
      <c r="C29" s="520"/>
      <c r="D29" s="520"/>
      <c r="E29" s="521" t="s">
        <v>154</v>
      </c>
      <c r="F29" s="522">
        <v>0.83599999999999997</v>
      </c>
      <c r="G29" s="534">
        <v>179.13</v>
      </c>
      <c r="H29" s="523">
        <f>G29*F29</f>
        <v>149.75268</v>
      </c>
    </row>
    <row r="30" spans="1:8" ht="12.75" hidden="1" customHeight="1" x14ac:dyDescent="0.2">
      <c r="A30" s="520" t="s">
        <v>188</v>
      </c>
      <c r="B30" s="520"/>
      <c r="C30" s="520"/>
      <c r="D30" s="520"/>
      <c r="E30" s="521" t="s">
        <v>155</v>
      </c>
      <c r="F30" s="522">
        <v>349</v>
      </c>
      <c r="G30" s="534">
        <v>0.55000000000000004</v>
      </c>
      <c r="H30" s="523">
        <f>G30*F30</f>
        <v>191.95000000000002</v>
      </c>
    </row>
    <row r="31" spans="1:8" ht="12.75" hidden="1" customHeight="1" x14ac:dyDescent="0.2">
      <c r="A31" s="520" t="s">
        <v>189</v>
      </c>
      <c r="B31" s="520"/>
      <c r="C31" s="520"/>
      <c r="D31" s="520"/>
      <c r="E31" s="521" t="s">
        <v>155</v>
      </c>
      <c r="F31" s="522">
        <v>1.6</v>
      </c>
      <c r="G31" s="522">
        <v>6.91</v>
      </c>
      <c r="H31" s="522">
        <f>G31*F31</f>
        <v>11.056000000000001</v>
      </c>
    </row>
    <row r="32" spans="1:8" hidden="1" x14ac:dyDescent="0.2">
      <c r="A32" s="520" t="s">
        <v>212</v>
      </c>
      <c r="B32" s="520"/>
      <c r="C32" s="520"/>
      <c r="D32" s="520"/>
      <c r="E32" s="521" t="s">
        <v>154</v>
      </c>
      <c r="F32" s="522">
        <v>1</v>
      </c>
      <c r="G32" s="522">
        <v>75.89</v>
      </c>
      <c r="H32" s="522">
        <f>G32*F32</f>
        <v>75.89</v>
      </c>
    </row>
    <row r="33" spans="1:8" hidden="1" x14ac:dyDescent="0.2">
      <c r="A33" s="524" t="s">
        <v>156</v>
      </c>
      <c r="B33" s="524"/>
      <c r="C33" s="524"/>
      <c r="D33" s="524"/>
      <c r="E33" s="524"/>
      <c r="F33" s="524"/>
      <c r="G33" s="524"/>
      <c r="H33" s="527">
        <f>SUM(H28:H32)</f>
        <v>480.66267999999997</v>
      </c>
    </row>
    <row r="34" spans="1:8" ht="12.75" hidden="1" customHeight="1" x14ac:dyDescent="0.2">
      <c r="A34" s="514"/>
      <c r="B34" s="514"/>
      <c r="C34" s="514"/>
      <c r="D34" s="514"/>
      <c r="E34" s="514"/>
      <c r="F34" s="514"/>
      <c r="G34" s="514"/>
      <c r="H34" s="514"/>
    </row>
    <row r="35" spans="1:8" hidden="1" x14ac:dyDescent="0.2">
      <c r="A35" s="535" t="s">
        <v>157</v>
      </c>
      <c r="B35" s="535"/>
      <c r="C35" s="535"/>
      <c r="D35" s="535"/>
      <c r="E35" s="535"/>
      <c r="F35" s="535"/>
      <c r="G35" s="535"/>
      <c r="H35" s="519">
        <f>H33+H25+H20</f>
        <v>555.36239999999998</v>
      </c>
    </row>
    <row r="36" spans="1:8" hidden="1" x14ac:dyDescent="0.2">
      <c r="A36" s="514"/>
      <c r="B36" s="514"/>
      <c r="C36" s="514"/>
      <c r="D36" s="514"/>
      <c r="E36" s="514"/>
      <c r="F36" s="514"/>
      <c r="G36" s="514"/>
      <c r="H36" s="514"/>
    </row>
    <row r="37" spans="1:8" hidden="1" x14ac:dyDescent="0.2">
      <c r="A37" s="535" t="s">
        <v>190</v>
      </c>
      <c r="B37" s="535"/>
      <c r="C37" s="535"/>
      <c r="D37" s="535"/>
      <c r="E37" s="535"/>
      <c r="F37" s="535"/>
      <c r="G37" s="536">
        <v>0.29730000000000001</v>
      </c>
      <c r="H37" s="519">
        <f>G37*H35</f>
        <v>165.10924152000001</v>
      </c>
    </row>
    <row r="38" spans="1:8" ht="12.75" hidden="1" customHeight="1" x14ac:dyDescent="0.2">
      <c r="A38" s="514"/>
      <c r="B38" s="514"/>
      <c r="C38" s="514"/>
      <c r="D38" s="514"/>
      <c r="E38" s="514"/>
      <c r="F38" s="514"/>
      <c r="G38" s="514"/>
      <c r="H38" s="514"/>
    </row>
    <row r="39" spans="1:8" hidden="1" x14ac:dyDescent="0.2">
      <c r="A39" s="535" t="s">
        <v>191</v>
      </c>
      <c r="B39" s="535"/>
      <c r="C39" s="535"/>
      <c r="D39" s="535"/>
      <c r="E39" s="535"/>
      <c r="F39" s="535"/>
      <c r="G39" s="535"/>
      <c r="H39" s="519">
        <f>H37+H35</f>
        <v>720.47164152000005</v>
      </c>
    </row>
    <row r="40" spans="1:8" hidden="1" x14ac:dyDescent="0.2">
      <c r="A40" s="537"/>
      <c r="B40" s="537"/>
      <c r="C40" s="537"/>
      <c r="D40" s="537"/>
      <c r="E40" s="537"/>
      <c r="F40" s="537"/>
      <c r="G40" s="537"/>
      <c r="H40" s="519"/>
    </row>
    <row r="41" spans="1:8" ht="12.75" customHeight="1" x14ac:dyDescent="0.2">
      <c r="A41" s="508" t="s">
        <v>139</v>
      </c>
      <c r="B41" s="509" t="s">
        <v>128</v>
      </c>
      <c r="C41" s="508"/>
      <c r="D41" s="508"/>
      <c r="E41" s="510" t="s">
        <v>193</v>
      </c>
      <c r="F41" s="510"/>
      <c r="G41" s="538"/>
      <c r="H41" s="538"/>
    </row>
    <row r="42" spans="1:8" x14ac:dyDescent="0.2">
      <c r="A42" s="512" t="s">
        <v>140</v>
      </c>
      <c r="B42" s="513" t="str">
        <f>'[11]Orç. Geral'!C35</f>
        <v>Aplicação de CBUQ</v>
      </c>
      <c r="C42" s="513"/>
      <c r="D42" s="513"/>
      <c r="E42" s="513"/>
      <c r="F42" s="513"/>
      <c r="G42" s="513"/>
      <c r="H42" s="513"/>
    </row>
    <row r="43" spans="1:8" x14ac:dyDescent="0.2">
      <c r="A43" s="514"/>
      <c r="B43" s="514"/>
      <c r="C43" s="514"/>
      <c r="D43" s="514"/>
      <c r="E43" s="514"/>
      <c r="F43" s="514"/>
      <c r="G43" s="514"/>
      <c r="H43" s="514"/>
    </row>
    <row r="44" spans="1:8" ht="12.75" customHeight="1" x14ac:dyDescent="0.2">
      <c r="A44" s="515" t="s">
        <v>141</v>
      </c>
      <c r="B44" s="515"/>
      <c r="C44" s="515"/>
      <c r="D44" s="515"/>
      <c r="E44" s="516" t="s">
        <v>142</v>
      </c>
      <c r="F44" s="517" t="s">
        <v>143</v>
      </c>
      <c r="G44" s="518" t="s">
        <v>144</v>
      </c>
      <c r="H44" s="519" t="s">
        <v>145</v>
      </c>
    </row>
    <row r="45" spans="1:8" ht="12.75" customHeight="1" x14ac:dyDescent="0.2">
      <c r="A45" s="520" t="s">
        <v>338</v>
      </c>
      <c r="B45" s="520"/>
      <c r="C45" s="520"/>
      <c r="D45" s="520"/>
      <c r="E45" s="521" t="s">
        <v>146</v>
      </c>
      <c r="F45" s="522">
        <v>0.1</v>
      </c>
      <c r="G45" s="523">
        <v>15.06</v>
      </c>
      <c r="H45" s="523">
        <f>G45*F45</f>
        <v>1.5060000000000002</v>
      </c>
    </row>
    <row r="46" spans="1:8" x14ac:dyDescent="0.2">
      <c r="A46" s="520" t="s">
        <v>340</v>
      </c>
      <c r="B46" s="520"/>
      <c r="C46" s="520"/>
      <c r="D46" s="520"/>
      <c r="E46" s="521" t="s">
        <v>146</v>
      </c>
      <c r="F46" s="522">
        <v>7.4999999999999997E-2</v>
      </c>
      <c r="G46" s="523">
        <v>14.1</v>
      </c>
      <c r="H46" s="523">
        <f>G46*F46</f>
        <v>1.0574999999999999</v>
      </c>
    </row>
    <row r="47" spans="1:8" x14ac:dyDescent="0.2">
      <c r="A47" s="524" t="s">
        <v>148</v>
      </c>
      <c r="B47" s="524"/>
      <c r="C47" s="524"/>
      <c r="D47" s="524"/>
      <c r="E47" s="524"/>
      <c r="F47" s="524"/>
      <c r="G47" s="524"/>
      <c r="H47" s="525">
        <f>SUM(H45:H46)</f>
        <v>2.5635000000000003</v>
      </c>
    </row>
    <row r="48" spans="1:8" x14ac:dyDescent="0.2">
      <c r="A48" s="524" t="s">
        <v>176</v>
      </c>
      <c r="B48" s="524"/>
      <c r="C48" s="524"/>
      <c r="D48" s="524"/>
      <c r="E48" s="524"/>
      <c r="F48" s="524"/>
      <c r="G48" s="526">
        <v>0.92359999999999998</v>
      </c>
      <c r="H48" s="527"/>
    </row>
    <row r="49" spans="1:8" x14ac:dyDescent="0.2">
      <c r="A49" s="528"/>
      <c r="B49" s="528"/>
      <c r="C49" s="528"/>
      <c r="D49" s="528"/>
      <c r="E49" s="529"/>
      <c r="F49" s="530"/>
      <c r="G49" s="529"/>
      <c r="H49" s="529"/>
    </row>
    <row r="50" spans="1:8" x14ac:dyDescent="0.2">
      <c r="A50" s="524" t="s">
        <v>149</v>
      </c>
      <c r="B50" s="524"/>
      <c r="C50" s="524"/>
      <c r="D50" s="524"/>
      <c r="E50" s="524"/>
      <c r="F50" s="524"/>
      <c r="G50" s="524"/>
      <c r="H50" s="527">
        <f>H48+H47</f>
        <v>2.5635000000000003</v>
      </c>
    </row>
    <row r="51" spans="1:8" ht="12.75" customHeight="1" x14ac:dyDescent="0.2">
      <c r="A51" s="514"/>
      <c r="B51" s="514"/>
      <c r="C51" s="514"/>
      <c r="D51" s="514"/>
      <c r="E51" s="514"/>
      <c r="F51" s="514"/>
      <c r="G51" s="514"/>
      <c r="H51" s="514"/>
    </row>
    <row r="52" spans="1:8" ht="12.75" customHeight="1" x14ac:dyDescent="0.2">
      <c r="A52" s="515" t="s">
        <v>150</v>
      </c>
      <c r="B52" s="515"/>
      <c r="C52" s="515"/>
      <c r="D52" s="515"/>
      <c r="E52" s="516" t="s">
        <v>142</v>
      </c>
      <c r="F52" s="517" t="s">
        <v>151</v>
      </c>
      <c r="G52" s="518" t="s">
        <v>144</v>
      </c>
      <c r="H52" s="519" t="s">
        <v>145</v>
      </c>
    </row>
    <row r="53" spans="1:8" ht="38.1" customHeight="1" x14ac:dyDescent="0.2">
      <c r="A53" s="539" t="s">
        <v>350</v>
      </c>
      <c r="B53" s="514" t="s">
        <v>351</v>
      </c>
      <c r="C53" s="514"/>
      <c r="D53" s="514"/>
      <c r="E53" s="521" t="s">
        <v>177</v>
      </c>
      <c r="F53" s="522">
        <v>1.2500000000000001E-2</v>
      </c>
      <c r="G53" s="534">
        <v>327.55</v>
      </c>
      <c r="H53" s="523">
        <f>G53*F53</f>
        <v>4.0943750000000003</v>
      </c>
    </row>
    <row r="54" spans="1:8" ht="38.1" customHeight="1" x14ac:dyDescent="0.2">
      <c r="A54" s="539" t="s">
        <v>352</v>
      </c>
      <c r="B54" s="514" t="s">
        <v>353</v>
      </c>
      <c r="C54" s="514"/>
      <c r="D54" s="514"/>
      <c r="E54" s="521" t="s">
        <v>178</v>
      </c>
      <c r="F54" s="522">
        <v>1.2500000000000001E-2</v>
      </c>
      <c r="G54" s="534">
        <v>117.83</v>
      </c>
      <c r="H54" s="523">
        <f t="shared" ref="H54:H62" si="0">G54*F54</f>
        <v>1.4728750000000002</v>
      </c>
    </row>
    <row r="55" spans="1:8" ht="38.1" customHeight="1" x14ac:dyDescent="0.2">
      <c r="A55" s="539" t="s">
        <v>354</v>
      </c>
      <c r="B55" s="514" t="s">
        <v>355</v>
      </c>
      <c r="C55" s="514"/>
      <c r="D55" s="514"/>
      <c r="E55" s="521" t="s">
        <v>177</v>
      </c>
      <c r="F55" s="522">
        <v>1.2500000000000001E-2</v>
      </c>
      <c r="G55" s="534">
        <v>114.65</v>
      </c>
      <c r="H55" s="523">
        <f t="shared" si="0"/>
        <v>1.4331250000000002</v>
      </c>
    </row>
    <row r="56" spans="1:8" ht="38.1" customHeight="1" x14ac:dyDescent="0.2">
      <c r="A56" s="539" t="s">
        <v>389</v>
      </c>
      <c r="B56" s="514" t="s">
        <v>391</v>
      </c>
      <c r="C56" s="514"/>
      <c r="D56" s="514"/>
      <c r="E56" s="521" t="s">
        <v>177</v>
      </c>
      <c r="F56" s="522">
        <v>1.2500000000000001E-2</v>
      </c>
      <c r="G56" s="534">
        <v>148.79</v>
      </c>
      <c r="H56" s="523">
        <f t="shared" si="0"/>
        <v>1.8598749999999999</v>
      </c>
    </row>
    <row r="57" spans="1:8" ht="38.1" customHeight="1" x14ac:dyDescent="0.2">
      <c r="A57" s="539" t="s">
        <v>390</v>
      </c>
      <c r="B57" s="514" t="s">
        <v>356</v>
      </c>
      <c r="C57" s="514"/>
      <c r="D57" s="514"/>
      <c r="E57" s="521" t="s">
        <v>179</v>
      </c>
      <c r="F57" s="522">
        <v>1.2500000000000001E-2</v>
      </c>
      <c r="G57" s="534">
        <v>54.02</v>
      </c>
      <c r="H57" s="523">
        <f t="shared" si="0"/>
        <v>0.67525000000000013</v>
      </c>
    </row>
    <row r="58" spans="1:8" ht="38.1" customHeight="1" x14ac:dyDescent="0.2">
      <c r="A58" s="531">
        <v>5841</v>
      </c>
      <c r="B58" s="514" t="s">
        <v>348</v>
      </c>
      <c r="C58" s="514"/>
      <c r="D58" s="514"/>
      <c r="E58" s="521" t="s">
        <v>179</v>
      </c>
      <c r="F58" s="522">
        <f>(1*0.76)/75</f>
        <v>1.0133333333333333E-2</v>
      </c>
      <c r="G58" s="534">
        <v>4.33</v>
      </c>
      <c r="H58" s="523">
        <f t="shared" si="0"/>
        <v>4.3877333333333331E-2</v>
      </c>
    </row>
    <row r="59" spans="1:8" ht="38.1" customHeight="1" x14ac:dyDescent="0.2">
      <c r="A59" s="531">
        <v>5839</v>
      </c>
      <c r="B59" s="514" t="s">
        <v>349</v>
      </c>
      <c r="C59" s="514"/>
      <c r="D59" s="514"/>
      <c r="E59" s="521" t="s">
        <v>177</v>
      </c>
      <c r="F59" s="522">
        <f>1*0.24/75</f>
        <v>3.1999999999999997E-3</v>
      </c>
      <c r="G59" s="534">
        <v>9.11</v>
      </c>
      <c r="H59" s="523">
        <f t="shared" si="0"/>
        <v>2.9151999999999997E-2</v>
      </c>
    </row>
    <row r="60" spans="1:8" ht="38.1" customHeight="1" x14ac:dyDescent="0.2">
      <c r="A60" s="531">
        <v>5843</v>
      </c>
      <c r="B60" s="514" t="s">
        <v>357</v>
      </c>
      <c r="C60" s="514"/>
      <c r="D60" s="514"/>
      <c r="E60" s="521" t="s">
        <v>177</v>
      </c>
      <c r="F60" s="522">
        <f>(1*0.24)/75</f>
        <v>3.1999999999999997E-3</v>
      </c>
      <c r="G60" s="534">
        <v>193.74</v>
      </c>
      <c r="H60" s="523">
        <f t="shared" si="0"/>
        <v>0.61996799999999996</v>
      </c>
    </row>
    <row r="61" spans="1:8" ht="38.1" customHeight="1" x14ac:dyDescent="0.2">
      <c r="A61" s="531">
        <v>5845</v>
      </c>
      <c r="B61" s="514" t="s">
        <v>392</v>
      </c>
      <c r="C61" s="514"/>
      <c r="D61" s="514"/>
      <c r="E61" s="521" t="s">
        <v>178</v>
      </c>
      <c r="F61" s="522">
        <f>(1*0.76)/75</f>
        <v>1.0133333333333333E-2</v>
      </c>
      <c r="G61" s="534">
        <v>33.590000000000003</v>
      </c>
      <c r="H61" s="523">
        <f t="shared" si="0"/>
        <v>0.34037866666666666</v>
      </c>
    </row>
    <row r="62" spans="1:8" ht="57" customHeight="1" x14ac:dyDescent="0.2">
      <c r="A62" s="531">
        <v>91386</v>
      </c>
      <c r="B62" s="514" t="s">
        <v>358</v>
      </c>
      <c r="C62" s="514"/>
      <c r="D62" s="514"/>
      <c r="E62" s="521" t="s">
        <v>178</v>
      </c>
      <c r="F62" s="522">
        <f>1.53/75</f>
        <v>2.0400000000000001E-2</v>
      </c>
      <c r="G62" s="534">
        <v>201.36</v>
      </c>
      <c r="H62" s="523">
        <f t="shared" si="0"/>
        <v>4.1077440000000003</v>
      </c>
    </row>
    <row r="63" spans="1:8" x14ac:dyDescent="0.2">
      <c r="A63" s="524" t="s">
        <v>152</v>
      </c>
      <c r="B63" s="524"/>
      <c r="C63" s="524"/>
      <c r="D63" s="524"/>
      <c r="E63" s="524"/>
      <c r="F63" s="524"/>
      <c r="G63" s="524"/>
      <c r="H63" s="527">
        <f>SUM(H53:H62)</f>
        <v>14.67662</v>
      </c>
    </row>
    <row r="64" spans="1:8" ht="12.75" customHeight="1" x14ac:dyDescent="0.2">
      <c r="A64" s="531"/>
      <c r="B64" s="531"/>
      <c r="C64" s="531"/>
      <c r="D64" s="531"/>
      <c r="E64" s="531"/>
      <c r="F64" s="533"/>
      <c r="G64" s="531"/>
      <c r="H64" s="531"/>
    </row>
    <row r="65" spans="1:8" x14ac:dyDescent="0.2">
      <c r="A65" s="515" t="s">
        <v>153</v>
      </c>
      <c r="B65" s="515"/>
      <c r="C65" s="515"/>
      <c r="D65" s="515"/>
      <c r="E65" s="516" t="s">
        <v>142</v>
      </c>
      <c r="F65" s="517" t="s">
        <v>151</v>
      </c>
      <c r="G65" s="518" t="s">
        <v>144</v>
      </c>
      <c r="H65" s="519" t="s">
        <v>145</v>
      </c>
    </row>
    <row r="66" spans="1:8" x14ac:dyDescent="0.2">
      <c r="A66" s="520"/>
      <c r="B66" s="520"/>
      <c r="C66" s="520"/>
      <c r="D66" s="520"/>
      <c r="E66" s="521"/>
      <c r="F66" s="522"/>
      <c r="G66" s="523"/>
      <c r="H66" s="523">
        <f>G66*F66</f>
        <v>0</v>
      </c>
    </row>
    <row r="67" spans="1:8" x14ac:dyDescent="0.2">
      <c r="A67" s="520"/>
      <c r="B67" s="520"/>
      <c r="C67" s="520"/>
      <c r="D67" s="520"/>
      <c r="E67" s="521"/>
      <c r="F67" s="522"/>
      <c r="G67" s="523"/>
      <c r="H67" s="523">
        <f>G67*F67</f>
        <v>0</v>
      </c>
    </row>
    <row r="68" spans="1:8" x14ac:dyDescent="0.2">
      <c r="A68" s="520"/>
      <c r="B68" s="520"/>
      <c r="C68" s="520"/>
      <c r="D68" s="520"/>
      <c r="E68" s="521"/>
      <c r="F68" s="522"/>
      <c r="G68" s="523"/>
      <c r="H68" s="523">
        <f>G68*F68</f>
        <v>0</v>
      </c>
    </row>
    <row r="69" spans="1:8" x14ac:dyDescent="0.2">
      <c r="A69" s="520"/>
      <c r="B69" s="520"/>
      <c r="C69" s="520"/>
      <c r="D69" s="520"/>
      <c r="E69" s="521"/>
      <c r="F69" s="522"/>
      <c r="G69" s="523"/>
      <c r="H69" s="523">
        <f>G69*F69</f>
        <v>0</v>
      </c>
    </row>
    <row r="70" spans="1:8" x14ac:dyDescent="0.2">
      <c r="A70" s="524" t="s">
        <v>156</v>
      </c>
      <c r="B70" s="524"/>
      <c r="C70" s="524"/>
      <c r="D70" s="524"/>
      <c r="E70" s="524"/>
      <c r="F70" s="524"/>
      <c r="G70" s="524"/>
      <c r="H70" s="527">
        <f>SUM(H66:H69)</f>
        <v>0</v>
      </c>
    </row>
    <row r="71" spans="1:8" x14ac:dyDescent="0.2">
      <c r="A71" s="514"/>
      <c r="B71" s="514"/>
      <c r="C71" s="514"/>
      <c r="D71" s="514"/>
      <c r="E71" s="514"/>
      <c r="F71" s="514"/>
      <c r="G71" s="514"/>
      <c r="H71" s="514"/>
    </row>
    <row r="72" spans="1:8" x14ac:dyDescent="0.2">
      <c r="A72" s="535" t="s">
        <v>157</v>
      </c>
      <c r="B72" s="535"/>
      <c r="C72" s="535"/>
      <c r="D72" s="535"/>
      <c r="E72" s="535"/>
      <c r="F72" s="535"/>
      <c r="G72" s="535"/>
      <c r="H72" s="519">
        <f>H70+H63+H50</f>
        <v>17.240120000000001</v>
      </c>
    </row>
    <row r="73" spans="1:8" x14ac:dyDescent="0.2">
      <c r="A73" s="514"/>
      <c r="B73" s="514"/>
      <c r="C73" s="514"/>
      <c r="D73" s="514"/>
      <c r="E73" s="514"/>
      <c r="F73" s="514"/>
      <c r="G73" s="514"/>
      <c r="H73" s="514"/>
    </row>
    <row r="74" spans="1:8" x14ac:dyDescent="0.2">
      <c r="A74" s="535" t="s">
        <v>190</v>
      </c>
      <c r="B74" s="535"/>
      <c r="C74" s="535"/>
      <c r="D74" s="535"/>
      <c r="E74" s="535"/>
      <c r="F74" s="535"/>
      <c r="G74" s="536">
        <v>0.29730000000000001</v>
      </c>
      <c r="H74" s="519">
        <f>G74*H72</f>
        <v>5.1254876760000005</v>
      </c>
    </row>
    <row r="75" spans="1:8" x14ac:dyDescent="0.2">
      <c r="A75" s="514"/>
      <c r="B75" s="514"/>
      <c r="C75" s="514"/>
      <c r="D75" s="514"/>
      <c r="E75" s="514"/>
      <c r="F75" s="514"/>
      <c r="G75" s="514"/>
      <c r="H75" s="514"/>
    </row>
    <row r="76" spans="1:8" x14ac:dyDescent="0.2">
      <c r="A76" s="535" t="s">
        <v>191</v>
      </c>
      <c r="B76" s="535"/>
      <c r="C76" s="535"/>
      <c r="D76" s="535"/>
      <c r="E76" s="535"/>
      <c r="F76" s="535"/>
      <c r="G76" s="535"/>
      <c r="H76" s="519">
        <f>H74+H72</f>
        <v>22.365607676000003</v>
      </c>
    </row>
    <row r="77" spans="1:8" ht="15" x14ac:dyDescent="0.2">
      <c r="A77" s="548" t="s">
        <v>404</v>
      </c>
      <c r="B77" s="549"/>
      <c r="C77" s="549"/>
      <c r="D77" s="549"/>
      <c r="E77" s="549"/>
      <c r="F77" s="549"/>
      <c r="G77" s="549"/>
      <c r="H77" s="550"/>
    </row>
    <row r="78" spans="1:8" ht="12.75" hidden="1" customHeight="1" x14ac:dyDescent="0.2">
      <c r="A78" s="540" t="s">
        <v>139</v>
      </c>
      <c r="B78" s="541" t="s">
        <v>116</v>
      </c>
      <c r="C78" s="542"/>
      <c r="D78" s="543"/>
      <c r="E78" s="544" t="s">
        <v>205</v>
      </c>
      <c r="F78" s="545"/>
      <c r="G78" s="546"/>
      <c r="H78" s="547"/>
    </row>
    <row r="79" spans="1:8" ht="42.75" hidden="1" customHeight="1" x14ac:dyDescent="0.2">
      <c r="A79" s="278" t="s">
        <v>140</v>
      </c>
      <c r="B79" s="427" t="s">
        <v>214</v>
      </c>
      <c r="C79" s="427"/>
      <c r="D79" s="427"/>
      <c r="E79" s="427"/>
      <c r="F79" s="427"/>
      <c r="G79" s="427"/>
      <c r="H79" s="428"/>
    </row>
    <row r="80" spans="1:8" hidden="1" x14ac:dyDescent="0.2">
      <c r="A80" s="413"/>
      <c r="B80" s="414"/>
      <c r="C80" s="414"/>
      <c r="D80" s="414"/>
      <c r="E80" s="414"/>
      <c r="F80" s="414"/>
      <c r="G80" s="414"/>
      <c r="H80" s="415"/>
    </row>
    <row r="81" spans="1:8" ht="12.75" hidden="1" customHeight="1" x14ac:dyDescent="0.2">
      <c r="A81" s="422" t="s">
        <v>141</v>
      </c>
      <c r="B81" s="423"/>
      <c r="C81" s="423"/>
      <c r="D81" s="424"/>
      <c r="E81" s="262" t="s">
        <v>142</v>
      </c>
      <c r="F81" s="263" t="s">
        <v>143</v>
      </c>
      <c r="G81" s="264" t="s">
        <v>144</v>
      </c>
      <c r="H81" s="265" t="s">
        <v>145</v>
      </c>
    </row>
    <row r="82" spans="1:8" hidden="1" x14ac:dyDescent="0.2">
      <c r="A82" s="248">
        <v>88309</v>
      </c>
      <c r="B82" s="249" t="s">
        <v>147</v>
      </c>
      <c r="C82" s="249"/>
      <c r="D82" s="250"/>
      <c r="E82" s="251" t="s">
        <v>146</v>
      </c>
      <c r="F82" s="252">
        <v>1.08</v>
      </c>
      <c r="G82" s="224">
        <v>17.05</v>
      </c>
      <c r="H82" s="253">
        <f>G82*F82</f>
        <v>18.414000000000001</v>
      </c>
    </row>
    <row r="83" spans="1:8" hidden="1" x14ac:dyDescent="0.2">
      <c r="A83" s="410" t="s">
        <v>338</v>
      </c>
      <c r="B83" s="411"/>
      <c r="C83" s="411"/>
      <c r="D83" s="412"/>
      <c r="E83" s="251" t="s">
        <v>146</v>
      </c>
      <c r="F83" s="252">
        <v>2.3010000000000002</v>
      </c>
      <c r="G83" s="224">
        <v>13.57</v>
      </c>
      <c r="H83" s="253">
        <f>G83*F83</f>
        <v>31.224570000000003</v>
      </c>
    </row>
    <row r="84" spans="1:8" hidden="1" x14ac:dyDescent="0.2">
      <c r="A84" s="419" t="s">
        <v>148</v>
      </c>
      <c r="B84" s="420"/>
      <c r="C84" s="420"/>
      <c r="D84" s="420"/>
      <c r="E84" s="420"/>
      <c r="F84" s="420"/>
      <c r="G84" s="421"/>
      <c r="H84" s="254">
        <f>SUM(H82:H83)</f>
        <v>49.638570000000001</v>
      </c>
    </row>
    <row r="85" spans="1:8" ht="12.75" hidden="1" customHeight="1" x14ac:dyDescent="0.2">
      <c r="A85" s="419" t="s">
        <v>176</v>
      </c>
      <c r="B85" s="420"/>
      <c r="C85" s="420"/>
      <c r="D85" s="420"/>
      <c r="E85" s="420"/>
      <c r="F85" s="420"/>
      <c r="G85" s="255">
        <v>0.92359999999999998</v>
      </c>
      <c r="H85" s="256"/>
    </row>
    <row r="86" spans="1:8" hidden="1" x14ac:dyDescent="0.2">
      <c r="A86" s="257"/>
      <c r="B86" s="258"/>
      <c r="C86" s="258"/>
      <c r="D86" s="258"/>
      <c r="E86" s="259"/>
      <c r="F86" s="260"/>
      <c r="G86" s="259"/>
      <c r="H86" s="261"/>
    </row>
    <row r="87" spans="1:8" hidden="1" x14ac:dyDescent="0.2">
      <c r="A87" s="419" t="s">
        <v>149</v>
      </c>
      <c r="B87" s="420"/>
      <c r="C87" s="420"/>
      <c r="D87" s="420"/>
      <c r="E87" s="420"/>
      <c r="F87" s="420"/>
      <c r="G87" s="421"/>
      <c r="H87" s="256">
        <f>H85+H84</f>
        <v>49.638570000000001</v>
      </c>
    </row>
    <row r="88" spans="1:8" hidden="1" x14ac:dyDescent="0.2">
      <c r="A88" s="413"/>
      <c r="B88" s="414"/>
      <c r="C88" s="414"/>
      <c r="D88" s="414"/>
      <c r="E88" s="414"/>
      <c r="F88" s="414"/>
      <c r="G88" s="414"/>
      <c r="H88" s="415"/>
    </row>
    <row r="89" spans="1:8" ht="12.75" hidden="1" customHeight="1" x14ac:dyDescent="0.2">
      <c r="A89" s="422" t="s">
        <v>150</v>
      </c>
      <c r="B89" s="423"/>
      <c r="C89" s="423"/>
      <c r="D89" s="424"/>
      <c r="E89" s="262" t="s">
        <v>142</v>
      </c>
      <c r="F89" s="263" t="s">
        <v>151</v>
      </c>
      <c r="G89" s="264" t="s">
        <v>144</v>
      </c>
      <c r="H89" s="265" t="s">
        <v>145</v>
      </c>
    </row>
    <row r="90" spans="1:8" hidden="1" x14ac:dyDescent="0.2">
      <c r="A90" s="266"/>
      <c r="B90" s="267"/>
      <c r="C90" s="267"/>
      <c r="D90" s="267"/>
      <c r="E90" s="268"/>
      <c r="F90" s="252"/>
      <c r="G90" s="224"/>
      <c r="H90" s="253">
        <f>G90*F90</f>
        <v>0</v>
      </c>
    </row>
    <row r="91" spans="1:8" hidden="1" x14ac:dyDescent="0.2">
      <c r="A91" s="266"/>
      <c r="B91" s="267"/>
      <c r="C91" s="267"/>
      <c r="D91" s="267"/>
      <c r="E91" s="269"/>
      <c r="F91" s="252"/>
      <c r="G91" s="224"/>
      <c r="H91" s="253"/>
    </row>
    <row r="92" spans="1:8" hidden="1" x14ac:dyDescent="0.2">
      <c r="A92" s="419" t="s">
        <v>152</v>
      </c>
      <c r="B92" s="420"/>
      <c r="C92" s="420"/>
      <c r="D92" s="420"/>
      <c r="E92" s="420"/>
      <c r="F92" s="420"/>
      <c r="G92" s="421"/>
      <c r="H92" s="256">
        <f>SUM(H90:H91)</f>
        <v>0</v>
      </c>
    </row>
    <row r="93" spans="1:8" hidden="1" x14ac:dyDescent="0.2">
      <c r="A93" s="266"/>
      <c r="B93" s="267"/>
      <c r="C93" s="267"/>
      <c r="D93" s="267"/>
      <c r="E93" s="270"/>
      <c r="F93" s="271"/>
      <c r="G93" s="270"/>
      <c r="H93" s="270"/>
    </row>
    <row r="94" spans="1:8" ht="12.75" hidden="1" customHeight="1" x14ac:dyDescent="0.2">
      <c r="A94" s="422" t="s">
        <v>153</v>
      </c>
      <c r="B94" s="423"/>
      <c r="C94" s="423"/>
      <c r="D94" s="424"/>
      <c r="E94" s="262" t="s">
        <v>142</v>
      </c>
      <c r="F94" s="263" t="s">
        <v>151</v>
      </c>
      <c r="G94" s="264" t="s">
        <v>144</v>
      </c>
      <c r="H94" s="265" t="s">
        <v>145</v>
      </c>
    </row>
    <row r="95" spans="1:8" ht="12.75" hidden="1" customHeight="1" x14ac:dyDescent="0.2">
      <c r="A95" s="272">
        <v>370</v>
      </c>
      <c r="B95" s="425" t="s">
        <v>210</v>
      </c>
      <c r="C95" s="425"/>
      <c r="D95" s="426"/>
      <c r="E95" s="251" t="s">
        <v>154</v>
      </c>
      <c r="F95" s="252">
        <v>3.7999999999999999E-2</v>
      </c>
      <c r="G95" s="224">
        <v>60</v>
      </c>
      <c r="H95" s="253">
        <f>G95*F95</f>
        <v>2.2799999999999998</v>
      </c>
    </row>
    <row r="96" spans="1:8" ht="12.75" hidden="1" customHeight="1" x14ac:dyDescent="0.2">
      <c r="A96" s="272">
        <v>1379</v>
      </c>
      <c r="B96" s="425" t="s">
        <v>206</v>
      </c>
      <c r="C96" s="425"/>
      <c r="D96" s="426"/>
      <c r="E96" s="251" t="s">
        <v>155</v>
      </c>
      <c r="F96" s="252">
        <v>18.34</v>
      </c>
      <c r="G96" s="224">
        <v>0.55000000000000004</v>
      </c>
      <c r="H96" s="253">
        <f>G96*F96</f>
        <v>10.087000000000002</v>
      </c>
    </row>
    <row r="97" spans="1:8" hidden="1" x14ac:dyDescent="0.2">
      <c r="A97" s="272">
        <v>4734</v>
      </c>
      <c r="B97" s="273" t="s">
        <v>207</v>
      </c>
      <c r="C97" s="273"/>
      <c r="D97" s="274"/>
      <c r="E97" s="251" t="s">
        <v>154</v>
      </c>
      <c r="F97" s="252">
        <v>4.8000000000000001E-2</v>
      </c>
      <c r="G97" s="224">
        <v>179.13</v>
      </c>
      <c r="H97" s="253">
        <f>G97*F97</f>
        <v>8.5982400000000005</v>
      </c>
    </row>
    <row r="98" spans="1:8" hidden="1" x14ac:dyDescent="0.2">
      <c r="A98" s="272"/>
      <c r="B98" s="273"/>
      <c r="C98" s="273"/>
      <c r="D98" s="274"/>
      <c r="E98" s="251"/>
      <c r="F98" s="252"/>
      <c r="G98" s="224"/>
      <c r="H98" s="253"/>
    </row>
    <row r="99" spans="1:8" hidden="1" x14ac:dyDescent="0.2">
      <c r="A99" s="419" t="s">
        <v>156</v>
      </c>
      <c r="B99" s="420"/>
      <c r="C99" s="420"/>
      <c r="D99" s="420"/>
      <c r="E99" s="420"/>
      <c r="F99" s="420"/>
      <c r="G99" s="421"/>
      <c r="H99" s="256">
        <f>SUM(H95:H98)</f>
        <v>20.965240000000001</v>
      </c>
    </row>
    <row r="100" spans="1:8" hidden="1" x14ac:dyDescent="0.2">
      <c r="A100" s="413"/>
      <c r="B100" s="414"/>
      <c r="C100" s="414"/>
      <c r="D100" s="414"/>
      <c r="E100" s="414"/>
      <c r="F100" s="414"/>
      <c r="G100" s="414"/>
      <c r="H100" s="415"/>
    </row>
    <row r="101" spans="1:8" ht="12.75" hidden="1" customHeight="1" x14ac:dyDescent="0.2">
      <c r="A101" s="416" t="s">
        <v>157</v>
      </c>
      <c r="B101" s="417"/>
      <c r="C101" s="417"/>
      <c r="D101" s="417"/>
      <c r="E101" s="417"/>
      <c r="F101" s="417"/>
      <c r="G101" s="418"/>
      <c r="H101" s="265">
        <f>H99+H92+H87</f>
        <v>70.60381000000001</v>
      </c>
    </row>
    <row r="102" spans="1:8" hidden="1" x14ac:dyDescent="0.2">
      <c r="A102" s="413"/>
      <c r="B102" s="414"/>
      <c r="C102" s="414"/>
      <c r="D102" s="414"/>
      <c r="E102" s="414"/>
      <c r="F102" s="414"/>
      <c r="G102" s="414"/>
      <c r="H102" s="415"/>
    </row>
    <row r="103" spans="1:8" hidden="1" x14ac:dyDescent="0.2">
      <c r="A103" s="416" t="s">
        <v>190</v>
      </c>
      <c r="B103" s="417"/>
      <c r="C103" s="417"/>
      <c r="D103" s="417"/>
      <c r="E103" s="417"/>
      <c r="F103" s="417"/>
      <c r="G103" s="275">
        <v>0.29730000000000001</v>
      </c>
      <c r="H103" s="265">
        <f>G103*H101</f>
        <v>20.990512713000005</v>
      </c>
    </row>
    <row r="104" spans="1:8" hidden="1" x14ac:dyDescent="0.2">
      <c r="A104" s="413"/>
      <c r="B104" s="414"/>
      <c r="C104" s="414"/>
      <c r="D104" s="414"/>
      <c r="E104" s="414"/>
      <c r="F104" s="414"/>
      <c r="G104" s="414"/>
      <c r="H104" s="415"/>
    </row>
    <row r="105" spans="1:8" ht="12.75" hidden="1" customHeight="1" x14ac:dyDescent="0.2">
      <c r="A105" s="416" t="s">
        <v>191</v>
      </c>
      <c r="B105" s="417"/>
      <c r="C105" s="417"/>
      <c r="D105" s="417"/>
      <c r="E105" s="417"/>
      <c r="F105" s="417"/>
      <c r="G105" s="418"/>
      <c r="H105" s="265">
        <f>H103+H101</f>
        <v>91.594322713000011</v>
      </c>
    </row>
    <row r="106" spans="1:8" hidden="1" x14ac:dyDescent="0.2">
      <c r="A106" s="276"/>
      <c r="B106" s="276"/>
      <c r="C106" s="276"/>
      <c r="D106" s="276"/>
      <c r="E106" s="276"/>
      <c r="F106" s="276"/>
      <c r="G106" s="276"/>
      <c r="H106" s="277"/>
    </row>
  </sheetData>
  <mergeCells count="87">
    <mergeCell ref="A8:H8"/>
    <mergeCell ref="A1:H7"/>
    <mergeCell ref="A77:H77"/>
    <mergeCell ref="B60:D60"/>
    <mergeCell ref="B61:D61"/>
    <mergeCell ref="B62:D62"/>
    <mergeCell ref="B59:D59"/>
    <mergeCell ref="B53:D53"/>
    <mergeCell ref="B54:D54"/>
    <mergeCell ref="B55:D55"/>
    <mergeCell ref="B56:D56"/>
    <mergeCell ref="B57:D57"/>
    <mergeCell ref="B58:D58"/>
    <mergeCell ref="A30:D30"/>
    <mergeCell ref="A47:G47"/>
    <mergeCell ref="A28:D28"/>
    <mergeCell ref="A84:G84"/>
    <mergeCell ref="A85:F85"/>
    <mergeCell ref="A87:G87"/>
    <mergeCell ref="A88:H88"/>
    <mergeCell ref="E78:F78"/>
    <mergeCell ref="G78:H78"/>
    <mergeCell ref="B79:H79"/>
    <mergeCell ref="A80:H80"/>
    <mergeCell ref="A83:D83"/>
    <mergeCell ref="A81:D81"/>
    <mergeCell ref="A89:D89"/>
    <mergeCell ref="A92:G92"/>
    <mergeCell ref="A94:D94"/>
    <mergeCell ref="B95:D95"/>
    <mergeCell ref="B96:D96"/>
    <mergeCell ref="A104:H104"/>
    <mergeCell ref="A105:G105"/>
    <mergeCell ref="A99:G99"/>
    <mergeCell ref="A100:H100"/>
    <mergeCell ref="A101:G101"/>
    <mergeCell ref="A102:H102"/>
    <mergeCell ref="A103:F103"/>
    <mergeCell ref="A29:D29"/>
    <mergeCell ref="A52:D52"/>
    <mergeCell ref="A50:G50"/>
    <mergeCell ref="A31:D31"/>
    <mergeCell ref="A32:D32"/>
    <mergeCell ref="A33:G33"/>
    <mergeCell ref="A34:H34"/>
    <mergeCell ref="A35:G35"/>
    <mergeCell ref="A36:H36"/>
    <mergeCell ref="A37:F37"/>
    <mergeCell ref="A38:H38"/>
    <mergeCell ref="A39:G39"/>
    <mergeCell ref="A46:D46"/>
    <mergeCell ref="A13:H13"/>
    <mergeCell ref="A70:G70"/>
    <mergeCell ref="E41:F41"/>
    <mergeCell ref="G41:H41"/>
    <mergeCell ref="B42:H42"/>
    <mergeCell ref="A48:F48"/>
    <mergeCell ref="A45:D45"/>
    <mergeCell ref="A51:H51"/>
    <mergeCell ref="A43:H43"/>
    <mergeCell ref="A44:D44"/>
    <mergeCell ref="A27:D27"/>
    <mergeCell ref="A18:F18"/>
    <mergeCell ref="A20:G20"/>
    <mergeCell ref="A21:H21"/>
    <mergeCell ref="A22:D22"/>
    <mergeCell ref="A25:G25"/>
    <mergeCell ref="A76:G76"/>
    <mergeCell ref="A71:H71"/>
    <mergeCell ref="A72:G72"/>
    <mergeCell ref="A73:H73"/>
    <mergeCell ref="A74:F74"/>
    <mergeCell ref="A75:H75"/>
    <mergeCell ref="A63:G63"/>
    <mergeCell ref="A69:D69"/>
    <mergeCell ref="A67:D67"/>
    <mergeCell ref="A65:D65"/>
    <mergeCell ref="A66:D66"/>
    <mergeCell ref="A68:D68"/>
    <mergeCell ref="A9:H9"/>
    <mergeCell ref="A10:H10"/>
    <mergeCell ref="A14:D14"/>
    <mergeCell ref="A15:D15"/>
    <mergeCell ref="A16:D16"/>
    <mergeCell ref="A17:G17"/>
    <mergeCell ref="E11:F11"/>
    <mergeCell ref="B12:H12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70" fitToHeight="2" orientation="portrait" r:id="rId1"/>
  <headerFooter alignWithMargins="0">
    <oddFooter>Página &amp;P de &amp;N</oddFooter>
  </headerFooter>
  <rowBreaks count="1" manualBreakCount="1">
    <brk id="7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51"/>
  <sheetViews>
    <sheetView tabSelected="1" view="pageBreakPreview" zoomScaleSheetLayoutView="100" workbookViewId="0">
      <selection activeCell="D17" sqref="D17"/>
    </sheetView>
  </sheetViews>
  <sheetFormatPr defaultRowHeight="12.75" x14ac:dyDescent="0.2"/>
  <cols>
    <col min="1" max="1" width="7.42578125" style="289" customWidth="1"/>
    <col min="2" max="2" width="26.5703125" style="289" customWidth="1"/>
    <col min="3" max="3" width="30.7109375" style="289" customWidth="1"/>
    <col min="4" max="4" width="11.140625" style="289" customWidth="1"/>
    <col min="5" max="5" width="14.28515625" style="289" customWidth="1"/>
    <col min="6" max="256" width="9.140625" style="289"/>
    <col min="257" max="257" width="7.42578125" style="289" customWidth="1"/>
    <col min="258" max="258" width="26.5703125" style="289" customWidth="1"/>
    <col min="259" max="259" width="30.7109375" style="289" customWidth="1"/>
    <col min="260" max="260" width="11.140625" style="289" customWidth="1"/>
    <col min="261" max="261" width="14.28515625" style="289" customWidth="1"/>
    <col min="262" max="512" width="9.140625" style="289"/>
    <col min="513" max="513" width="7.42578125" style="289" customWidth="1"/>
    <col min="514" max="514" width="26.5703125" style="289" customWidth="1"/>
    <col min="515" max="515" width="30.7109375" style="289" customWidth="1"/>
    <col min="516" max="516" width="11.140625" style="289" customWidth="1"/>
    <col min="517" max="517" width="14.28515625" style="289" customWidth="1"/>
    <col min="518" max="768" width="9.140625" style="289"/>
    <col min="769" max="769" width="7.42578125" style="289" customWidth="1"/>
    <col min="770" max="770" width="26.5703125" style="289" customWidth="1"/>
    <col min="771" max="771" width="30.7109375" style="289" customWidth="1"/>
    <col min="772" max="772" width="11.140625" style="289" customWidth="1"/>
    <col min="773" max="773" width="14.28515625" style="289" customWidth="1"/>
    <col min="774" max="1024" width="9.140625" style="289"/>
    <col min="1025" max="1025" width="7.42578125" style="289" customWidth="1"/>
    <col min="1026" max="1026" width="26.5703125" style="289" customWidth="1"/>
    <col min="1027" max="1027" width="30.7109375" style="289" customWidth="1"/>
    <col min="1028" max="1028" width="11.140625" style="289" customWidth="1"/>
    <col min="1029" max="1029" width="14.28515625" style="289" customWidth="1"/>
    <col min="1030" max="1280" width="9.140625" style="289"/>
    <col min="1281" max="1281" width="7.42578125" style="289" customWidth="1"/>
    <col min="1282" max="1282" width="26.5703125" style="289" customWidth="1"/>
    <col min="1283" max="1283" width="30.7109375" style="289" customWidth="1"/>
    <col min="1284" max="1284" width="11.140625" style="289" customWidth="1"/>
    <col min="1285" max="1285" width="14.28515625" style="289" customWidth="1"/>
    <col min="1286" max="1536" width="9.140625" style="289"/>
    <col min="1537" max="1537" width="7.42578125" style="289" customWidth="1"/>
    <col min="1538" max="1538" width="26.5703125" style="289" customWidth="1"/>
    <col min="1539" max="1539" width="30.7109375" style="289" customWidth="1"/>
    <col min="1540" max="1540" width="11.140625" style="289" customWidth="1"/>
    <col min="1541" max="1541" width="14.28515625" style="289" customWidth="1"/>
    <col min="1542" max="1792" width="9.140625" style="289"/>
    <col min="1793" max="1793" width="7.42578125" style="289" customWidth="1"/>
    <col min="1794" max="1794" width="26.5703125" style="289" customWidth="1"/>
    <col min="1795" max="1795" width="30.7109375" style="289" customWidth="1"/>
    <col min="1796" max="1796" width="11.140625" style="289" customWidth="1"/>
    <col min="1797" max="1797" width="14.28515625" style="289" customWidth="1"/>
    <col min="1798" max="2048" width="9.140625" style="289"/>
    <col min="2049" max="2049" width="7.42578125" style="289" customWidth="1"/>
    <col min="2050" max="2050" width="26.5703125" style="289" customWidth="1"/>
    <col min="2051" max="2051" width="30.7109375" style="289" customWidth="1"/>
    <col min="2052" max="2052" width="11.140625" style="289" customWidth="1"/>
    <col min="2053" max="2053" width="14.28515625" style="289" customWidth="1"/>
    <col min="2054" max="2304" width="9.140625" style="289"/>
    <col min="2305" max="2305" width="7.42578125" style="289" customWidth="1"/>
    <col min="2306" max="2306" width="26.5703125" style="289" customWidth="1"/>
    <col min="2307" max="2307" width="30.7109375" style="289" customWidth="1"/>
    <col min="2308" max="2308" width="11.140625" style="289" customWidth="1"/>
    <col min="2309" max="2309" width="14.28515625" style="289" customWidth="1"/>
    <col min="2310" max="2560" width="9.140625" style="289"/>
    <col min="2561" max="2561" width="7.42578125" style="289" customWidth="1"/>
    <col min="2562" max="2562" width="26.5703125" style="289" customWidth="1"/>
    <col min="2563" max="2563" width="30.7109375" style="289" customWidth="1"/>
    <col min="2564" max="2564" width="11.140625" style="289" customWidth="1"/>
    <col min="2565" max="2565" width="14.28515625" style="289" customWidth="1"/>
    <col min="2566" max="2816" width="9.140625" style="289"/>
    <col min="2817" max="2817" width="7.42578125" style="289" customWidth="1"/>
    <col min="2818" max="2818" width="26.5703125" style="289" customWidth="1"/>
    <col min="2819" max="2819" width="30.7109375" style="289" customWidth="1"/>
    <col min="2820" max="2820" width="11.140625" style="289" customWidth="1"/>
    <col min="2821" max="2821" width="14.28515625" style="289" customWidth="1"/>
    <col min="2822" max="3072" width="9.140625" style="289"/>
    <col min="3073" max="3073" width="7.42578125" style="289" customWidth="1"/>
    <col min="3074" max="3074" width="26.5703125" style="289" customWidth="1"/>
    <col min="3075" max="3075" width="30.7109375" style="289" customWidth="1"/>
    <col min="3076" max="3076" width="11.140625" style="289" customWidth="1"/>
    <col min="3077" max="3077" width="14.28515625" style="289" customWidth="1"/>
    <col min="3078" max="3328" width="9.140625" style="289"/>
    <col min="3329" max="3329" width="7.42578125" style="289" customWidth="1"/>
    <col min="3330" max="3330" width="26.5703125" style="289" customWidth="1"/>
    <col min="3331" max="3331" width="30.7109375" style="289" customWidth="1"/>
    <col min="3332" max="3332" width="11.140625" style="289" customWidth="1"/>
    <col min="3333" max="3333" width="14.28515625" style="289" customWidth="1"/>
    <col min="3334" max="3584" width="9.140625" style="289"/>
    <col min="3585" max="3585" width="7.42578125" style="289" customWidth="1"/>
    <col min="3586" max="3586" width="26.5703125" style="289" customWidth="1"/>
    <col min="3587" max="3587" width="30.7109375" style="289" customWidth="1"/>
    <col min="3588" max="3588" width="11.140625" style="289" customWidth="1"/>
    <col min="3589" max="3589" width="14.28515625" style="289" customWidth="1"/>
    <col min="3590" max="3840" width="9.140625" style="289"/>
    <col min="3841" max="3841" width="7.42578125" style="289" customWidth="1"/>
    <col min="3842" max="3842" width="26.5703125" style="289" customWidth="1"/>
    <col min="3843" max="3843" width="30.7109375" style="289" customWidth="1"/>
    <col min="3844" max="3844" width="11.140625" style="289" customWidth="1"/>
    <col min="3845" max="3845" width="14.28515625" style="289" customWidth="1"/>
    <col min="3846" max="4096" width="9.140625" style="289"/>
    <col min="4097" max="4097" width="7.42578125" style="289" customWidth="1"/>
    <col min="4098" max="4098" width="26.5703125" style="289" customWidth="1"/>
    <col min="4099" max="4099" width="30.7109375" style="289" customWidth="1"/>
    <col min="4100" max="4100" width="11.140625" style="289" customWidth="1"/>
    <col min="4101" max="4101" width="14.28515625" style="289" customWidth="1"/>
    <col min="4102" max="4352" width="9.140625" style="289"/>
    <col min="4353" max="4353" width="7.42578125" style="289" customWidth="1"/>
    <col min="4354" max="4354" width="26.5703125" style="289" customWidth="1"/>
    <col min="4355" max="4355" width="30.7109375" style="289" customWidth="1"/>
    <col min="4356" max="4356" width="11.140625" style="289" customWidth="1"/>
    <col min="4357" max="4357" width="14.28515625" style="289" customWidth="1"/>
    <col min="4358" max="4608" width="9.140625" style="289"/>
    <col min="4609" max="4609" width="7.42578125" style="289" customWidth="1"/>
    <col min="4610" max="4610" width="26.5703125" style="289" customWidth="1"/>
    <col min="4611" max="4611" width="30.7109375" style="289" customWidth="1"/>
    <col min="4612" max="4612" width="11.140625" style="289" customWidth="1"/>
    <col min="4613" max="4613" width="14.28515625" style="289" customWidth="1"/>
    <col min="4614" max="4864" width="9.140625" style="289"/>
    <col min="4865" max="4865" width="7.42578125" style="289" customWidth="1"/>
    <col min="4866" max="4866" width="26.5703125" style="289" customWidth="1"/>
    <col min="4867" max="4867" width="30.7109375" style="289" customWidth="1"/>
    <col min="4868" max="4868" width="11.140625" style="289" customWidth="1"/>
    <col min="4869" max="4869" width="14.28515625" style="289" customWidth="1"/>
    <col min="4870" max="5120" width="9.140625" style="289"/>
    <col min="5121" max="5121" width="7.42578125" style="289" customWidth="1"/>
    <col min="5122" max="5122" width="26.5703125" style="289" customWidth="1"/>
    <col min="5123" max="5123" width="30.7109375" style="289" customWidth="1"/>
    <col min="5124" max="5124" width="11.140625" style="289" customWidth="1"/>
    <col min="5125" max="5125" width="14.28515625" style="289" customWidth="1"/>
    <col min="5126" max="5376" width="9.140625" style="289"/>
    <col min="5377" max="5377" width="7.42578125" style="289" customWidth="1"/>
    <col min="5378" max="5378" width="26.5703125" style="289" customWidth="1"/>
    <col min="5379" max="5379" width="30.7109375" style="289" customWidth="1"/>
    <col min="5380" max="5380" width="11.140625" style="289" customWidth="1"/>
    <col min="5381" max="5381" width="14.28515625" style="289" customWidth="1"/>
    <col min="5382" max="5632" width="9.140625" style="289"/>
    <col min="5633" max="5633" width="7.42578125" style="289" customWidth="1"/>
    <col min="5634" max="5634" width="26.5703125" style="289" customWidth="1"/>
    <col min="5635" max="5635" width="30.7109375" style="289" customWidth="1"/>
    <col min="5636" max="5636" width="11.140625" style="289" customWidth="1"/>
    <col min="5637" max="5637" width="14.28515625" style="289" customWidth="1"/>
    <col min="5638" max="5888" width="9.140625" style="289"/>
    <col min="5889" max="5889" width="7.42578125" style="289" customWidth="1"/>
    <col min="5890" max="5890" width="26.5703125" style="289" customWidth="1"/>
    <col min="5891" max="5891" width="30.7109375" style="289" customWidth="1"/>
    <col min="5892" max="5892" width="11.140625" style="289" customWidth="1"/>
    <col min="5893" max="5893" width="14.28515625" style="289" customWidth="1"/>
    <col min="5894" max="6144" width="9.140625" style="289"/>
    <col min="6145" max="6145" width="7.42578125" style="289" customWidth="1"/>
    <col min="6146" max="6146" width="26.5703125" style="289" customWidth="1"/>
    <col min="6147" max="6147" width="30.7109375" style="289" customWidth="1"/>
    <col min="6148" max="6148" width="11.140625" style="289" customWidth="1"/>
    <col min="6149" max="6149" width="14.28515625" style="289" customWidth="1"/>
    <col min="6150" max="6400" width="9.140625" style="289"/>
    <col min="6401" max="6401" width="7.42578125" style="289" customWidth="1"/>
    <col min="6402" max="6402" width="26.5703125" style="289" customWidth="1"/>
    <col min="6403" max="6403" width="30.7109375" style="289" customWidth="1"/>
    <col min="6404" max="6404" width="11.140625" style="289" customWidth="1"/>
    <col min="6405" max="6405" width="14.28515625" style="289" customWidth="1"/>
    <col min="6406" max="6656" width="9.140625" style="289"/>
    <col min="6657" max="6657" width="7.42578125" style="289" customWidth="1"/>
    <col min="6658" max="6658" width="26.5703125" style="289" customWidth="1"/>
    <col min="6659" max="6659" width="30.7109375" style="289" customWidth="1"/>
    <col min="6660" max="6660" width="11.140625" style="289" customWidth="1"/>
    <col min="6661" max="6661" width="14.28515625" style="289" customWidth="1"/>
    <col min="6662" max="6912" width="9.140625" style="289"/>
    <col min="6913" max="6913" width="7.42578125" style="289" customWidth="1"/>
    <col min="6914" max="6914" width="26.5703125" style="289" customWidth="1"/>
    <col min="6915" max="6915" width="30.7109375" style="289" customWidth="1"/>
    <col min="6916" max="6916" width="11.140625" style="289" customWidth="1"/>
    <col min="6917" max="6917" width="14.28515625" style="289" customWidth="1"/>
    <col min="6918" max="7168" width="9.140625" style="289"/>
    <col min="7169" max="7169" width="7.42578125" style="289" customWidth="1"/>
    <col min="7170" max="7170" width="26.5703125" style="289" customWidth="1"/>
    <col min="7171" max="7171" width="30.7109375" style="289" customWidth="1"/>
    <col min="7172" max="7172" width="11.140625" style="289" customWidth="1"/>
    <col min="7173" max="7173" width="14.28515625" style="289" customWidth="1"/>
    <col min="7174" max="7424" width="9.140625" style="289"/>
    <col min="7425" max="7425" width="7.42578125" style="289" customWidth="1"/>
    <col min="7426" max="7426" width="26.5703125" style="289" customWidth="1"/>
    <col min="7427" max="7427" width="30.7109375" style="289" customWidth="1"/>
    <col min="7428" max="7428" width="11.140625" style="289" customWidth="1"/>
    <col min="7429" max="7429" width="14.28515625" style="289" customWidth="1"/>
    <col min="7430" max="7680" width="9.140625" style="289"/>
    <col min="7681" max="7681" width="7.42578125" style="289" customWidth="1"/>
    <col min="7682" max="7682" width="26.5703125" style="289" customWidth="1"/>
    <col min="7683" max="7683" width="30.7109375" style="289" customWidth="1"/>
    <col min="7684" max="7684" width="11.140625" style="289" customWidth="1"/>
    <col min="7685" max="7685" width="14.28515625" style="289" customWidth="1"/>
    <col min="7686" max="7936" width="9.140625" style="289"/>
    <col min="7937" max="7937" width="7.42578125" style="289" customWidth="1"/>
    <col min="7938" max="7938" width="26.5703125" style="289" customWidth="1"/>
    <col min="7939" max="7939" width="30.7109375" style="289" customWidth="1"/>
    <col min="7940" max="7940" width="11.140625" style="289" customWidth="1"/>
    <col min="7941" max="7941" width="14.28515625" style="289" customWidth="1"/>
    <col min="7942" max="8192" width="9.140625" style="289"/>
    <col min="8193" max="8193" width="7.42578125" style="289" customWidth="1"/>
    <col min="8194" max="8194" width="26.5703125" style="289" customWidth="1"/>
    <col min="8195" max="8195" width="30.7109375" style="289" customWidth="1"/>
    <col min="8196" max="8196" width="11.140625" style="289" customWidth="1"/>
    <col min="8197" max="8197" width="14.28515625" style="289" customWidth="1"/>
    <col min="8198" max="8448" width="9.140625" style="289"/>
    <col min="8449" max="8449" width="7.42578125" style="289" customWidth="1"/>
    <col min="8450" max="8450" width="26.5703125" style="289" customWidth="1"/>
    <col min="8451" max="8451" width="30.7109375" style="289" customWidth="1"/>
    <col min="8452" max="8452" width="11.140625" style="289" customWidth="1"/>
    <col min="8453" max="8453" width="14.28515625" style="289" customWidth="1"/>
    <col min="8454" max="8704" width="9.140625" style="289"/>
    <col min="8705" max="8705" width="7.42578125" style="289" customWidth="1"/>
    <col min="8706" max="8706" width="26.5703125" style="289" customWidth="1"/>
    <col min="8707" max="8707" width="30.7109375" style="289" customWidth="1"/>
    <col min="8708" max="8708" width="11.140625" style="289" customWidth="1"/>
    <col min="8709" max="8709" width="14.28515625" style="289" customWidth="1"/>
    <col min="8710" max="8960" width="9.140625" style="289"/>
    <col min="8961" max="8961" width="7.42578125" style="289" customWidth="1"/>
    <col min="8962" max="8962" width="26.5703125" style="289" customWidth="1"/>
    <col min="8963" max="8963" width="30.7109375" style="289" customWidth="1"/>
    <col min="8964" max="8964" width="11.140625" style="289" customWidth="1"/>
    <col min="8965" max="8965" width="14.28515625" style="289" customWidth="1"/>
    <col min="8966" max="9216" width="9.140625" style="289"/>
    <col min="9217" max="9217" width="7.42578125" style="289" customWidth="1"/>
    <col min="9218" max="9218" width="26.5703125" style="289" customWidth="1"/>
    <col min="9219" max="9219" width="30.7109375" style="289" customWidth="1"/>
    <col min="9220" max="9220" width="11.140625" style="289" customWidth="1"/>
    <col min="9221" max="9221" width="14.28515625" style="289" customWidth="1"/>
    <col min="9222" max="9472" width="9.140625" style="289"/>
    <col min="9473" max="9473" width="7.42578125" style="289" customWidth="1"/>
    <col min="9474" max="9474" width="26.5703125" style="289" customWidth="1"/>
    <col min="9475" max="9475" width="30.7109375" style="289" customWidth="1"/>
    <col min="9476" max="9476" width="11.140625" style="289" customWidth="1"/>
    <col min="9477" max="9477" width="14.28515625" style="289" customWidth="1"/>
    <col min="9478" max="9728" width="9.140625" style="289"/>
    <col min="9729" max="9729" width="7.42578125" style="289" customWidth="1"/>
    <col min="9730" max="9730" width="26.5703125" style="289" customWidth="1"/>
    <col min="9731" max="9731" width="30.7109375" style="289" customWidth="1"/>
    <col min="9732" max="9732" width="11.140625" style="289" customWidth="1"/>
    <col min="9733" max="9733" width="14.28515625" style="289" customWidth="1"/>
    <col min="9734" max="9984" width="9.140625" style="289"/>
    <col min="9985" max="9985" width="7.42578125" style="289" customWidth="1"/>
    <col min="9986" max="9986" width="26.5703125" style="289" customWidth="1"/>
    <col min="9987" max="9987" width="30.7109375" style="289" customWidth="1"/>
    <col min="9988" max="9988" width="11.140625" style="289" customWidth="1"/>
    <col min="9989" max="9989" width="14.28515625" style="289" customWidth="1"/>
    <col min="9990" max="10240" width="9.140625" style="289"/>
    <col min="10241" max="10241" width="7.42578125" style="289" customWidth="1"/>
    <col min="10242" max="10242" width="26.5703125" style="289" customWidth="1"/>
    <col min="10243" max="10243" width="30.7109375" style="289" customWidth="1"/>
    <col min="10244" max="10244" width="11.140625" style="289" customWidth="1"/>
    <col min="10245" max="10245" width="14.28515625" style="289" customWidth="1"/>
    <col min="10246" max="10496" width="9.140625" style="289"/>
    <col min="10497" max="10497" width="7.42578125" style="289" customWidth="1"/>
    <col min="10498" max="10498" width="26.5703125" style="289" customWidth="1"/>
    <col min="10499" max="10499" width="30.7109375" style="289" customWidth="1"/>
    <col min="10500" max="10500" width="11.140625" style="289" customWidth="1"/>
    <col min="10501" max="10501" width="14.28515625" style="289" customWidth="1"/>
    <col min="10502" max="10752" width="9.140625" style="289"/>
    <col min="10753" max="10753" width="7.42578125" style="289" customWidth="1"/>
    <col min="10754" max="10754" width="26.5703125" style="289" customWidth="1"/>
    <col min="10755" max="10755" width="30.7109375" style="289" customWidth="1"/>
    <col min="10756" max="10756" width="11.140625" style="289" customWidth="1"/>
    <col min="10757" max="10757" width="14.28515625" style="289" customWidth="1"/>
    <col min="10758" max="11008" width="9.140625" style="289"/>
    <col min="11009" max="11009" width="7.42578125" style="289" customWidth="1"/>
    <col min="11010" max="11010" width="26.5703125" style="289" customWidth="1"/>
    <col min="11011" max="11011" width="30.7109375" style="289" customWidth="1"/>
    <col min="11012" max="11012" width="11.140625" style="289" customWidth="1"/>
    <col min="11013" max="11013" width="14.28515625" style="289" customWidth="1"/>
    <col min="11014" max="11264" width="9.140625" style="289"/>
    <col min="11265" max="11265" width="7.42578125" style="289" customWidth="1"/>
    <col min="11266" max="11266" width="26.5703125" style="289" customWidth="1"/>
    <col min="11267" max="11267" width="30.7109375" style="289" customWidth="1"/>
    <col min="11268" max="11268" width="11.140625" style="289" customWidth="1"/>
    <col min="11269" max="11269" width="14.28515625" style="289" customWidth="1"/>
    <col min="11270" max="11520" width="9.140625" style="289"/>
    <col min="11521" max="11521" width="7.42578125" style="289" customWidth="1"/>
    <col min="11522" max="11522" width="26.5703125" style="289" customWidth="1"/>
    <col min="11523" max="11523" width="30.7109375" style="289" customWidth="1"/>
    <col min="11524" max="11524" width="11.140625" style="289" customWidth="1"/>
    <col min="11525" max="11525" width="14.28515625" style="289" customWidth="1"/>
    <col min="11526" max="11776" width="9.140625" style="289"/>
    <col min="11777" max="11777" width="7.42578125" style="289" customWidth="1"/>
    <col min="11778" max="11778" width="26.5703125" style="289" customWidth="1"/>
    <col min="11779" max="11779" width="30.7109375" style="289" customWidth="1"/>
    <col min="11780" max="11780" width="11.140625" style="289" customWidth="1"/>
    <col min="11781" max="11781" width="14.28515625" style="289" customWidth="1"/>
    <col min="11782" max="12032" width="9.140625" style="289"/>
    <col min="12033" max="12033" width="7.42578125" style="289" customWidth="1"/>
    <col min="12034" max="12034" width="26.5703125" style="289" customWidth="1"/>
    <col min="12035" max="12035" width="30.7109375" style="289" customWidth="1"/>
    <col min="12036" max="12036" width="11.140625" style="289" customWidth="1"/>
    <col min="12037" max="12037" width="14.28515625" style="289" customWidth="1"/>
    <col min="12038" max="12288" width="9.140625" style="289"/>
    <col min="12289" max="12289" width="7.42578125" style="289" customWidth="1"/>
    <col min="12290" max="12290" width="26.5703125" style="289" customWidth="1"/>
    <col min="12291" max="12291" width="30.7109375" style="289" customWidth="1"/>
    <col min="12292" max="12292" width="11.140625" style="289" customWidth="1"/>
    <col min="12293" max="12293" width="14.28515625" style="289" customWidth="1"/>
    <col min="12294" max="12544" width="9.140625" style="289"/>
    <col min="12545" max="12545" width="7.42578125" style="289" customWidth="1"/>
    <col min="12546" max="12546" width="26.5703125" style="289" customWidth="1"/>
    <col min="12547" max="12547" width="30.7109375" style="289" customWidth="1"/>
    <col min="12548" max="12548" width="11.140625" style="289" customWidth="1"/>
    <col min="12549" max="12549" width="14.28515625" style="289" customWidth="1"/>
    <col min="12550" max="12800" width="9.140625" style="289"/>
    <col min="12801" max="12801" width="7.42578125" style="289" customWidth="1"/>
    <col min="12802" max="12802" width="26.5703125" style="289" customWidth="1"/>
    <col min="12803" max="12803" width="30.7109375" style="289" customWidth="1"/>
    <col min="12804" max="12804" width="11.140625" style="289" customWidth="1"/>
    <col min="12805" max="12805" width="14.28515625" style="289" customWidth="1"/>
    <col min="12806" max="13056" width="9.140625" style="289"/>
    <col min="13057" max="13057" width="7.42578125" style="289" customWidth="1"/>
    <col min="13058" max="13058" width="26.5703125" style="289" customWidth="1"/>
    <col min="13059" max="13059" width="30.7109375" style="289" customWidth="1"/>
    <col min="13060" max="13060" width="11.140625" style="289" customWidth="1"/>
    <col min="13061" max="13061" width="14.28515625" style="289" customWidth="1"/>
    <col min="13062" max="13312" width="9.140625" style="289"/>
    <col min="13313" max="13313" width="7.42578125" style="289" customWidth="1"/>
    <col min="13314" max="13314" width="26.5703125" style="289" customWidth="1"/>
    <col min="13315" max="13315" width="30.7109375" style="289" customWidth="1"/>
    <col min="13316" max="13316" width="11.140625" style="289" customWidth="1"/>
    <col min="13317" max="13317" width="14.28515625" style="289" customWidth="1"/>
    <col min="13318" max="13568" width="9.140625" style="289"/>
    <col min="13569" max="13569" width="7.42578125" style="289" customWidth="1"/>
    <col min="13570" max="13570" width="26.5703125" style="289" customWidth="1"/>
    <col min="13571" max="13571" width="30.7109375" style="289" customWidth="1"/>
    <col min="13572" max="13572" width="11.140625" style="289" customWidth="1"/>
    <col min="13573" max="13573" width="14.28515625" style="289" customWidth="1"/>
    <col min="13574" max="13824" width="9.140625" style="289"/>
    <col min="13825" max="13825" width="7.42578125" style="289" customWidth="1"/>
    <col min="13826" max="13826" width="26.5703125" style="289" customWidth="1"/>
    <col min="13827" max="13827" width="30.7109375" style="289" customWidth="1"/>
    <col min="13828" max="13828" width="11.140625" style="289" customWidth="1"/>
    <col min="13829" max="13829" width="14.28515625" style="289" customWidth="1"/>
    <col min="13830" max="14080" width="9.140625" style="289"/>
    <col min="14081" max="14081" width="7.42578125" style="289" customWidth="1"/>
    <col min="14082" max="14082" width="26.5703125" style="289" customWidth="1"/>
    <col min="14083" max="14083" width="30.7109375" style="289" customWidth="1"/>
    <col min="14084" max="14084" width="11.140625" style="289" customWidth="1"/>
    <col min="14085" max="14085" width="14.28515625" style="289" customWidth="1"/>
    <col min="14086" max="14336" width="9.140625" style="289"/>
    <col min="14337" max="14337" width="7.42578125" style="289" customWidth="1"/>
    <col min="14338" max="14338" width="26.5703125" style="289" customWidth="1"/>
    <col min="14339" max="14339" width="30.7109375" style="289" customWidth="1"/>
    <col min="14340" max="14340" width="11.140625" style="289" customWidth="1"/>
    <col min="14341" max="14341" width="14.28515625" style="289" customWidth="1"/>
    <col min="14342" max="14592" width="9.140625" style="289"/>
    <col min="14593" max="14593" width="7.42578125" style="289" customWidth="1"/>
    <col min="14594" max="14594" width="26.5703125" style="289" customWidth="1"/>
    <col min="14595" max="14595" width="30.7109375" style="289" customWidth="1"/>
    <col min="14596" max="14596" width="11.140625" style="289" customWidth="1"/>
    <col min="14597" max="14597" width="14.28515625" style="289" customWidth="1"/>
    <col min="14598" max="14848" width="9.140625" style="289"/>
    <col min="14849" max="14849" width="7.42578125" style="289" customWidth="1"/>
    <col min="14850" max="14850" width="26.5703125" style="289" customWidth="1"/>
    <col min="14851" max="14851" width="30.7109375" style="289" customWidth="1"/>
    <col min="14852" max="14852" width="11.140625" style="289" customWidth="1"/>
    <col min="14853" max="14853" width="14.28515625" style="289" customWidth="1"/>
    <col min="14854" max="15104" width="9.140625" style="289"/>
    <col min="15105" max="15105" width="7.42578125" style="289" customWidth="1"/>
    <col min="15106" max="15106" width="26.5703125" style="289" customWidth="1"/>
    <col min="15107" max="15107" width="30.7109375" style="289" customWidth="1"/>
    <col min="15108" max="15108" width="11.140625" style="289" customWidth="1"/>
    <col min="15109" max="15109" width="14.28515625" style="289" customWidth="1"/>
    <col min="15110" max="15360" width="9.140625" style="289"/>
    <col min="15361" max="15361" width="7.42578125" style="289" customWidth="1"/>
    <col min="15362" max="15362" width="26.5703125" style="289" customWidth="1"/>
    <col min="15363" max="15363" width="30.7109375" style="289" customWidth="1"/>
    <col min="15364" max="15364" width="11.140625" style="289" customWidth="1"/>
    <col min="15365" max="15365" width="14.28515625" style="289" customWidth="1"/>
    <col min="15366" max="15616" width="9.140625" style="289"/>
    <col min="15617" max="15617" width="7.42578125" style="289" customWidth="1"/>
    <col min="15618" max="15618" width="26.5703125" style="289" customWidth="1"/>
    <col min="15619" max="15619" width="30.7109375" style="289" customWidth="1"/>
    <col min="15620" max="15620" width="11.140625" style="289" customWidth="1"/>
    <col min="15621" max="15621" width="14.28515625" style="289" customWidth="1"/>
    <col min="15622" max="15872" width="9.140625" style="289"/>
    <col min="15873" max="15873" width="7.42578125" style="289" customWidth="1"/>
    <col min="15874" max="15874" width="26.5703125" style="289" customWidth="1"/>
    <col min="15875" max="15875" width="30.7109375" style="289" customWidth="1"/>
    <col min="15876" max="15876" width="11.140625" style="289" customWidth="1"/>
    <col min="15877" max="15877" width="14.28515625" style="289" customWidth="1"/>
    <col min="15878" max="16128" width="9.140625" style="289"/>
    <col min="16129" max="16129" width="7.42578125" style="289" customWidth="1"/>
    <col min="16130" max="16130" width="26.5703125" style="289" customWidth="1"/>
    <col min="16131" max="16131" width="30.7109375" style="289" customWidth="1"/>
    <col min="16132" max="16132" width="11.140625" style="289" customWidth="1"/>
    <col min="16133" max="16133" width="14.28515625" style="289" customWidth="1"/>
    <col min="16134" max="16384" width="9.140625" style="289"/>
  </cols>
  <sheetData>
    <row r="1" spans="1:6" x14ac:dyDescent="0.2">
      <c r="A1" s="343"/>
      <c r="B1" s="344"/>
      <c r="C1" s="345"/>
      <c r="D1" s="346"/>
      <c r="E1" s="345"/>
      <c r="F1" s="345"/>
    </row>
    <row r="2" spans="1:6" x14ac:dyDescent="0.2">
      <c r="A2" s="343"/>
      <c r="B2" s="344"/>
      <c r="C2" s="345"/>
      <c r="D2" s="346"/>
      <c r="E2" s="345"/>
      <c r="F2" s="345"/>
    </row>
    <row r="3" spans="1:6" ht="15.75" x14ac:dyDescent="0.25">
      <c r="A3" s="389">
        <f>'07-COMPOSIÇÃO'!A3:H3</f>
        <v>0</v>
      </c>
      <c r="B3" s="389"/>
      <c r="C3" s="389"/>
      <c r="D3" s="389"/>
      <c r="E3" s="389"/>
      <c r="F3" s="345"/>
    </row>
    <row r="4" spans="1:6" ht="15.75" x14ac:dyDescent="0.25">
      <c r="A4" s="390">
        <f>'07-COMPOSIÇÃO'!A4:H4</f>
        <v>0</v>
      </c>
      <c r="B4" s="390"/>
      <c r="C4" s="390"/>
      <c r="D4" s="390"/>
      <c r="E4" s="390"/>
      <c r="F4" s="348"/>
    </row>
    <row r="5" spans="1:6" ht="15.75" x14ac:dyDescent="0.25">
      <c r="A5"/>
      <c r="B5" s="351"/>
      <c r="C5" s="351"/>
      <c r="D5" s="351"/>
      <c r="E5" s="351"/>
      <c r="F5" s="351"/>
    </row>
    <row r="6" spans="1:6" ht="15.75" customHeight="1" x14ac:dyDescent="0.25">
      <c r="A6" s="377"/>
      <c r="B6" s="377"/>
      <c r="C6" s="377"/>
      <c r="D6" s="377"/>
      <c r="E6" s="377"/>
      <c r="F6" s="352"/>
    </row>
    <row r="7" spans="1:6" ht="15.75" customHeight="1" x14ac:dyDescent="0.25">
      <c r="A7" s="433"/>
      <c r="B7" s="433"/>
      <c r="C7" s="433"/>
      <c r="D7" s="433"/>
      <c r="E7" s="433"/>
      <c r="F7" s="352"/>
    </row>
    <row r="8" spans="1:6" ht="12.75" customHeight="1" x14ac:dyDescent="0.25">
      <c r="A8" s="433"/>
      <c r="B8" s="433"/>
      <c r="C8" s="433"/>
      <c r="D8" s="433"/>
      <c r="E8" s="433"/>
      <c r="F8" s="352"/>
    </row>
    <row r="9" spans="1:6" x14ac:dyDescent="0.2">
      <c r="A9" s="290"/>
      <c r="B9" s="431" t="s">
        <v>242</v>
      </c>
      <c r="C9" s="431"/>
      <c r="D9" s="431"/>
      <c r="E9" s="291"/>
    </row>
    <row r="10" spans="1:6" ht="13.5" thickBot="1" x14ac:dyDescent="0.25">
      <c r="A10" s="290"/>
      <c r="B10" s="291"/>
      <c r="C10" s="291"/>
      <c r="D10" s="291"/>
      <c r="E10" s="291"/>
    </row>
    <row r="11" spans="1:6" ht="13.5" thickBot="1" x14ac:dyDescent="0.25">
      <c r="A11" s="432" t="s">
        <v>242</v>
      </c>
      <c r="B11" s="432"/>
      <c r="C11" s="432"/>
      <c r="D11" s="292" t="s">
        <v>243</v>
      </c>
      <c r="E11" s="293" t="s">
        <v>244</v>
      </c>
    </row>
    <row r="12" spans="1:6" ht="13.5" thickBot="1" x14ac:dyDescent="0.25">
      <c r="A12" s="294"/>
      <c r="B12" s="295" t="s">
        <v>245</v>
      </c>
      <c r="C12" s="295"/>
      <c r="D12" s="296" t="s">
        <v>246</v>
      </c>
      <c r="E12" s="296" t="s">
        <v>246</v>
      </c>
    </row>
    <row r="13" spans="1:6" x14ac:dyDescent="0.2">
      <c r="A13" s="297" t="s">
        <v>247</v>
      </c>
      <c r="B13" s="430" t="s">
        <v>159</v>
      </c>
      <c r="C13" s="430"/>
      <c r="D13" s="298"/>
      <c r="E13" s="299"/>
    </row>
    <row r="14" spans="1:6" x14ac:dyDescent="0.2">
      <c r="A14" s="300" t="s">
        <v>248</v>
      </c>
      <c r="B14" s="429" t="s">
        <v>249</v>
      </c>
      <c r="C14" s="429"/>
      <c r="D14" s="301">
        <v>1.4999999999999999E-2</v>
      </c>
      <c r="E14" s="302">
        <f t="shared" ref="E14:E21" si="0">D14</f>
        <v>1.4999999999999999E-2</v>
      </c>
    </row>
    <row r="15" spans="1:6" x14ac:dyDescent="0.2">
      <c r="A15" s="300" t="s">
        <v>250</v>
      </c>
      <c r="B15" s="429" t="s">
        <v>251</v>
      </c>
      <c r="C15" s="429"/>
      <c r="D15" s="301">
        <v>0.01</v>
      </c>
      <c r="E15" s="302">
        <f t="shared" si="0"/>
        <v>0.01</v>
      </c>
    </row>
    <row r="16" spans="1:6" x14ac:dyDescent="0.2">
      <c r="A16" s="300" t="s">
        <v>252</v>
      </c>
      <c r="B16" s="429" t="s">
        <v>253</v>
      </c>
      <c r="C16" s="429"/>
      <c r="D16" s="301">
        <v>2E-3</v>
      </c>
      <c r="E16" s="302">
        <f t="shared" si="0"/>
        <v>2E-3</v>
      </c>
    </row>
    <row r="17" spans="1:5" x14ac:dyDescent="0.2">
      <c r="A17" s="300" t="s">
        <v>254</v>
      </c>
      <c r="B17" s="429" t="s">
        <v>255</v>
      </c>
      <c r="C17" s="429"/>
      <c r="D17" s="301">
        <v>6.0000000000000001E-3</v>
      </c>
      <c r="E17" s="302">
        <f t="shared" si="0"/>
        <v>6.0000000000000001E-3</v>
      </c>
    </row>
    <row r="18" spans="1:5" x14ac:dyDescent="0.2">
      <c r="A18" s="300" t="s">
        <v>256</v>
      </c>
      <c r="B18" s="429" t="s">
        <v>257</v>
      </c>
      <c r="C18" s="429"/>
      <c r="D18" s="301">
        <v>2.5000000000000001E-2</v>
      </c>
      <c r="E18" s="302">
        <f t="shared" si="0"/>
        <v>2.5000000000000001E-2</v>
      </c>
    </row>
    <row r="19" spans="1:5" x14ac:dyDescent="0.2">
      <c r="A19" s="300" t="s">
        <v>258</v>
      </c>
      <c r="B19" s="429" t="s">
        <v>259</v>
      </c>
      <c r="C19" s="429"/>
      <c r="D19" s="301">
        <v>0.03</v>
      </c>
      <c r="E19" s="302">
        <f t="shared" si="0"/>
        <v>0.03</v>
      </c>
    </row>
    <row r="20" spans="1:5" x14ac:dyDescent="0.2">
      <c r="A20" s="300" t="s">
        <v>260</v>
      </c>
      <c r="B20" s="429" t="s">
        <v>261</v>
      </c>
      <c r="C20" s="429"/>
      <c r="D20" s="301">
        <v>0.08</v>
      </c>
      <c r="E20" s="302">
        <f t="shared" si="0"/>
        <v>0.08</v>
      </c>
    </row>
    <row r="21" spans="1:5" ht="13.5" thickBot="1" x14ac:dyDescent="0.25">
      <c r="A21" s="303" t="s">
        <v>262</v>
      </c>
      <c r="B21" s="439" t="s">
        <v>263</v>
      </c>
      <c r="C21" s="439"/>
      <c r="D21" s="304">
        <v>0</v>
      </c>
      <c r="E21" s="302">
        <f t="shared" si="0"/>
        <v>0</v>
      </c>
    </row>
    <row r="22" spans="1:5" ht="13.5" thickBot="1" x14ac:dyDescent="0.25">
      <c r="A22" s="305" t="s">
        <v>264</v>
      </c>
      <c r="B22" s="306" t="s">
        <v>265</v>
      </c>
      <c r="C22" s="306"/>
      <c r="D22" s="293">
        <f>SUM(D13:D21)</f>
        <v>0.16799999999999998</v>
      </c>
      <c r="E22" s="293">
        <f>SUM(E13:E21)</f>
        <v>0.16799999999999998</v>
      </c>
    </row>
    <row r="23" spans="1:5" ht="13.5" thickBot="1" x14ac:dyDescent="0.25">
      <c r="A23" s="307"/>
      <c r="B23" s="308"/>
      <c r="C23" s="308"/>
      <c r="D23" s="309"/>
      <c r="E23" s="290"/>
    </row>
    <row r="24" spans="1:5" ht="13.5" thickBot="1" x14ac:dyDescent="0.25">
      <c r="A24" s="294"/>
      <c r="B24" s="295" t="s">
        <v>266</v>
      </c>
      <c r="C24" s="295"/>
      <c r="D24" s="296" t="s">
        <v>246</v>
      </c>
      <c r="E24" s="296" t="s">
        <v>246</v>
      </c>
    </row>
    <row r="25" spans="1:5" x14ac:dyDescent="0.2">
      <c r="A25" s="297" t="s">
        <v>267</v>
      </c>
      <c r="B25" s="430" t="s">
        <v>268</v>
      </c>
      <c r="C25" s="430"/>
      <c r="D25" s="310">
        <v>0.18149999999999999</v>
      </c>
      <c r="E25" s="311"/>
    </row>
    <row r="26" spans="1:5" x14ac:dyDescent="0.2">
      <c r="A26" s="300" t="s">
        <v>269</v>
      </c>
      <c r="B26" s="440" t="s">
        <v>270</v>
      </c>
      <c r="C26" s="440"/>
      <c r="D26" s="301">
        <v>4.1599999999999998E-2</v>
      </c>
      <c r="E26" s="312"/>
    </row>
    <row r="27" spans="1:5" x14ac:dyDescent="0.2">
      <c r="A27" s="300" t="s">
        <v>271</v>
      </c>
      <c r="B27" s="429" t="s">
        <v>272</v>
      </c>
      <c r="C27" s="429"/>
      <c r="D27" s="301">
        <v>9.2999999999999992E-3</v>
      </c>
      <c r="E27" s="312">
        <v>6.8999999999999999E-3</v>
      </c>
    </row>
    <row r="28" spans="1:5" x14ac:dyDescent="0.2">
      <c r="A28" s="300" t="s">
        <v>273</v>
      </c>
      <c r="B28" s="429" t="s">
        <v>274</v>
      </c>
      <c r="C28" s="429"/>
      <c r="D28" s="301">
        <v>0.11169999999999999</v>
      </c>
      <c r="E28" s="312">
        <v>8.3299999999999999E-2</v>
      </c>
    </row>
    <row r="29" spans="1:5" x14ac:dyDescent="0.2">
      <c r="A29" s="300" t="s">
        <v>275</v>
      </c>
      <c r="B29" s="429" t="s">
        <v>276</v>
      </c>
      <c r="C29" s="429"/>
      <c r="D29" s="301">
        <v>8.9999999999999998E-4</v>
      </c>
      <c r="E29" s="312">
        <v>5.9999999999999995E-4</v>
      </c>
    </row>
    <row r="30" spans="1:5" x14ac:dyDescent="0.2">
      <c r="A30" s="300" t="s">
        <v>277</v>
      </c>
      <c r="B30" s="429" t="s">
        <v>278</v>
      </c>
      <c r="C30" s="429"/>
      <c r="D30" s="301">
        <v>7.4000000000000003E-3</v>
      </c>
      <c r="E30" s="312">
        <v>5.5999999999999999E-3</v>
      </c>
    </row>
    <row r="31" spans="1:5" x14ac:dyDescent="0.2">
      <c r="A31" s="300" t="s">
        <v>279</v>
      </c>
      <c r="B31" s="429" t="s">
        <v>280</v>
      </c>
      <c r="C31" s="429"/>
      <c r="D31" s="301">
        <v>2.8400000000000002E-2</v>
      </c>
      <c r="E31" s="312"/>
    </row>
    <row r="32" spans="1:5" x14ac:dyDescent="0.2">
      <c r="A32" s="300" t="s">
        <v>281</v>
      </c>
      <c r="B32" s="313" t="s">
        <v>282</v>
      </c>
      <c r="C32" s="313"/>
      <c r="D32" s="301">
        <v>1.2999999999999999E-3</v>
      </c>
      <c r="E32" s="312">
        <v>8.9999999999999998E-4</v>
      </c>
    </row>
    <row r="33" spans="1:5" x14ac:dyDescent="0.2">
      <c r="A33" s="300" t="s">
        <v>283</v>
      </c>
      <c r="B33" s="313" t="s">
        <v>284</v>
      </c>
      <c r="C33" s="313"/>
      <c r="D33" s="301">
        <v>0.1195</v>
      </c>
      <c r="E33" s="312">
        <v>8.9099999999999999E-2</v>
      </c>
    </row>
    <row r="34" spans="1:5" ht="13.5" thickBot="1" x14ac:dyDescent="0.25">
      <c r="A34" s="303" t="s">
        <v>285</v>
      </c>
      <c r="B34" s="314" t="s">
        <v>286</v>
      </c>
      <c r="C34" s="314"/>
      <c r="D34" s="304">
        <v>2.9999999999999997E-4</v>
      </c>
      <c r="E34" s="315">
        <v>2.0000000000000001E-4</v>
      </c>
    </row>
    <row r="35" spans="1:5" ht="13.5" thickBot="1" x14ac:dyDescent="0.25">
      <c r="A35" s="305" t="s">
        <v>287</v>
      </c>
      <c r="B35" s="306" t="s">
        <v>288</v>
      </c>
      <c r="C35" s="313"/>
      <c r="D35" s="316">
        <f>SUM(D25:D34)</f>
        <v>0.50190000000000001</v>
      </c>
      <c r="E35" s="316">
        <f>SUM(E25:E34)</f>
        <v>0.18660000000000002</v>
      </c>
    </row>
    <row r="36" spans="1:5" ht="13.5" thickBot="1" x14ac:dyDescent="0.25">
      <c r="A36" s="307"/>
      <c r="B36" s="308"/>
      <c r="C36" s="308"/>
      <c r="D36" s="317"/>
      <c r="E36" s="290"/>
    </row>
    <row r="37" spans="1:5" ht="13.5" thickBot="1" x14ac:dyDescent="0.25">
      <c r="A37" s="294"/>
      <c r="B37" s="295" t="s">
        <v>289</v>
      </c>
      <c r="C37" s="295"/>
      <c r="D37" s="296" t="s">
        <v>246</v>
      </c>
      <c r="E37" s="296" t="s">
        <v>246</v>
      </c>
    </row>
    <row r="38" spans="1:5" x14ac:dyDescent="0.2">
      <c r="A38" s="297" t="s">
        <v>290</v>
      </c>
      <c r="B38" s="430" t="s">
        <v>291</v>
      </c>
      <c r="C38" s="430"/>
      <c r="D38" s="298">
        <v>7.6700000000000004E-2</v>
      </c>
      <c r="E38" s="318">
        <v>5.7200000000000001E-2</v>
      </c>
    </row>
    <row r="39" spans="1:5" x14ac:dyDescent="0.2">
      <c r="A39" s="300" t="s">
        <v>292</v>
      </c>
      <c r="B39" s="313" t="s">
        <v>293</v>
      </c>
      <c r="C39" s="313"/>
      <c r="D39" s="301">
        <v>1.8E-3</v>
      </c>
      <c r="E39" s="319">
        <v>1.2999999999999999E-3</v>
      </c>
    </row>
    <row r="40" spans="1:5" x14ac:dyDescent="0.2">
      <c r="A40" s="300" t="s">
        <v>294</v>
      </c>
      <c r="B40" s="313" t="s">
        <v>295</v>
      </c>
      <c r="C40" s="313"/>
      <c r="D40" s="301">
        <v>2.58E-2</v>
      </c>
      <c r="E40" s="319">
        <v>1.9300000000000001E-2</v>
      </c>
    </row>
    <row r="41" spans="1:5" x14ac:dyDescent="0.2">
      <c r="A41" s="300" t="s">
        <v>296</v>
      </c>
      <c r="B41" s="429" t="s">
        <v>297</v>
      </c>
      <c r="C41" s="429"/>
      <c r="D41" s="301">
        <v>5.2200000000000003E-2</v>
      </c>
      <c r="E41" s="319">
        <v>3.8899999999999997E-2</v>
      </c>
    </row>
    <row r="42" spans="1:5" ht="13.5" thickBot="1" x14ac:dyDescent="0.25">
      <c r="A42" s="303" t="s">
        <v>298</v>
      </c>
      <c r="B42" s="314" t="s">
        <v>299</v>
      </c>
      <c r="C42" s="314"/>
      <c r="D42" s="304">
        <v>6.4999999999999997E-3</v>
      </c>
      <c r="E42" s="320">
        <v>4.7999999999999996E-3</v>
      </c>
    </row>
    <row r="43" spans="1:5" ht="26.25" customHeight="1" thickBot="1" x14ac:dyDescent="0.25">
      <c r="A43" s="321" t="s">
        <v>300</v>
      </c>
      <c r="B43" s="437" t="s">
        <v>301</v>
      </c>
      <c r="C43" s="438"/>
      <c r="D43" s="322">
        <f>SUM(D38:D42)</f>
        <v>0.16300000000000001</v>
      </c>
      <c r="E43" s="322">
        <f>SUM(E38:E42)</f>
        <v>0.1215</v>
      </c>
    </row>
    <row r="44" spans="1:5" ht="13.5" thickBot="1" x14ac:dyDescent="0.25">
      <c r="A44" s="307"/>
      <c r="B44" s="308"/>
      <c r="C44" s="308"/>
      <c r="D44" s="317"/>
      <c r="E44" s="290"/>
    </row>
    <row r="45" spans="1:5" ht="13.5" thickBot="1" x14ac:dyDescent="0.25">
      <c r="A45" s="294"/>
      <c r="B45" s="295" t="s">
        <v>302</v>
      </c>
      <c r="C45" s="295"/>
      <c r="D45" s="296" t="s">
        <v>246</v>
      </c>
      <c r="E45" s="296" t="s">
        <v>246</v>
      </c>
    </row>
    <row r="46" spans="1:5" x14ac:dyDescent="0.2">
      <c r="A46" s="297" t="s">
        <v>303</v>
      </c>
      <c r="B46" s="430" t="s">
        <v>304</v>
      </c>
      <c r="C46" s="430"/>
      <c r="D46" s="298">
        <f>D22*D35</f>
        <v>8.4319199999999997E-2</v>
      </c>
      <c r="E46" s="299">
        <f>E22*E35</f>
        <v>3.1348799999999996E-2</v>
      </c>
    </row>
    <row r="47" spans="1:5" ht="13.5" thickBot="1" x14ac:dyDescent="0.25">
      <c r="A47" s="323" t="s">
        <v>305</v>
      </c>
      <c r="B47" s="434" t="s">
        <v>306</v>
      </c>
      <c r="C47" s="435"/>
      <c r="D47" s="301">
        <v>6.4000000000000003E-3</v>
      </c>
      <c r="E47" s="302">
        <v>4.7999999999999996E-3</v>
      </c>
    </row>
    <row r="48" spans="1:5" ht="13.5" thickBot="1" x14ac:dyDescent="0.25">
      <c r="A48" s="324" t="s">
        <v>307</v>
      </c>
      <c r="B48" s="325" t="s">
        <v>308</v>
      </c>
      <c r="C48" s="326"/>
      <c r="D48" s="293">
        <f>SUM(D46:D47)</f>
        <v>9.07192E-2</v>
      </c>
      <c r="E48" s="293">
        <f>SUM(E46:E47)</f>
        <v>3.6148799999999995E-2</v>
      </c>
    </row>
    <row r="49" spans="1:5" x14ac:dyDescent="0.2">
      <c r="A49" s="297"/>
      <c r="B49" s="327"/>
      <c r="C49" s="328"/>
      <c r="D49" s="327"/>
      <c r="E49" s="329"/>
    </row>
    <row r="50" spans="1:5" ht="13.5" thickBot="1" x14ac:dyDescent="0.25">
      <c r="A50" s="303"/>
      <c r="B50" s="330"/>
      <c r="C50" s="330"/>
      <c r="D50" s="330"/>
      <c r="E50" s="331"/>
    </row>
    <row r="51" spans="1:5" ht="13.5" thickBot="1" x14ac:dyDescent="0.25">
      <c r="A51" s="332"/>
      <c r="B51" s="436" t="s">
        <v>309</v>
      </c>
      <c r="C51" s="436"/>
      <c r="D51" s="333">
        <f>SUM(D22,D35,D43,D48)</f>
        <v>0.92361919999999997</v>
      </c>
      <c r="E51" s="333">
        <f>SUM(E22,E35,E43,E48)</f>
        <v>0.51224880000000006</v>
      </c>
    </row>
  </sheetData>
  <mergeCells count="29">
    <mergeCell ref="B28:C28"/>
    <mergeCell ref="B14:C14"/>
    <mergeCell ref="B15:C15"/>
    <mergeCell ref="B16:C16"/>
    <mergeCell ref="B17:C17"/>
    <mergeCell ref="B18:C18"/>
    <mergeCell ref="B19:C19"/>
    <mergeCell ref="B20:C20"/>
    <mergeCell ref="B21:C21"/>
    <mergeCell ref="B25:C25"/>
    <mergeCell ref="B26:C26"/>
    <mergeCell ref="B47:C47"/>
    <mergeCell ref="B51:C51"/>
    <mergeCell ref="B29:C29"/>
    <mergeCell ref="B30:C30"/>
    <mergeCell ref="B31:C31"/>
    <mergeCell ref="B38:C38"/>
    <mergeCell ref="B41:C41"/>
    <mergeCell ref="B43:C43"/>
    <mergeCell ref="B46:C46"/>
    <mergeCell ref="A3:E3"/>
    <mergeCell ref="A4:E4"/>
    <mergeCell ref="B27:C27"/>
    <mergeCell ref="B13:C13"/>
    <mergeCell ref="B9:D9"/>
    <mergeCell ref="A11:C11"/>
    <mergeCell ref="A6:E6"/>
    <mergeCell ref="A7:E7"/>
    <mergeCell ref="A8:E8"/>
  </mergeCells>
  <printOptions horizontalCentered="1"/>
  <pageMargins left="0.9055118110236221" right="0.70866141732283472" top="0.74803149606299213" bottom="0.74803149606299213" header="0.31496062992125984" footer="0.31496062992125984"/>
  <pageSetup paperSize="9" scale="96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2:D24"/>
  <sheetViews>
    <sheetView workbookViewId="0">
      <selection activeCell="B15" sqref="B15"/>
    </sheetView>
  </sheetViews>
  <sheetFormatPr defaultRowHeight="12.75" x14ac:dyDescent="0.2"/>
  <cols>
    <col min="2" max="2" width="63.5703125" customWidth="1"/>
  </cols>
  <sheetData>
    <row r="12" spans="1:4" ht="14.25" x14ac:dyDescent="0.2">
      <c r="A12" s="41">
        <v>6</v>
      </c>
      <c r="B12" s="50" t="s">
        <v>110</v>
      </c>
      <c r="C12" s="195"/>
      <c r="D12" s="42"/>
    </row>
    <row r="13" spans="1:4" ht="14.25" x14ac:dyDescent="0.2">
      <c r="A13" s="130" t="s">
        <v>40</v>
      </c>
      <c r="B13" s="131" t="s">
        <v>45</v>
      </c>
      <c r="C13" s="199"/>
      <c r="D13" s="132"/>
    </row>
    <row r="14" spans="1:4" ht="14.25" x14ac:dyDescent="0.2">
      <c r="A14" s="43" t="s">
        <v>111</v>
      </c>
      <c r="B14" s="53" t="s">
        <v>77</v>
      </c>
      <c r="C14" s="196"/>
      <c r="D14" s="45"/>
    </row>
    <row r="15" spans="1:4" ht="14.25" x14ac:dyDescent="0.2">
      <c r="A15" s="43"/>
      <c r="B15" s="54"/>
      <c r="C15" s="196">
        <v>7</v>
      </c>
      <c r="D15" s="45" t="s">
        <v>36</v>
      </c>
    </row>
    <row r="16" spans="1:4" ht="14.25" x14ac:dyDescent="0.2">
      <c r="A16" s="43"/>
      <c r="B16" s="55" t="s">
        <v>23</v>
      </c>
      <c r="C16" s="197">
        <f>SUM(C15:C15)</f>
        <v>7</v>
      </c>
      <c r="D16" s="48" t="s">
        <v>36</v>
      </c>
    </row>
    <row r="17" spans="1:4" ht="14.25" x14ac:dyDescent="0.2">
      <c r="A17" s="43" t="s">
        <v>113</v>
      </c>
      <c r="B17" s="53" t="s">
        <v>71</v>
      </c>
      <c r="C17" s="196"/>
      <c r="D17" s="45"/>
    </row>
    <row r="18" spans="1:4" ht="14.25" x14ac:dyDescent="0.2">
      <c r="A18" s="43"/>
      <c r="B18" s="54"/>
      <c r="C18" s="196">
        <v>12</v>
      </c>
      <c r="D18" s="45" t="s">
        <v>36</v>
      </c>
    </row>
    <row r="19" spans="1:4" ht="14.25" x14ac:dyDescent="0.2">
      <c r="A19" s="43"/>
      <c r="B19" s="55" t="s">
        <v>23</v>
      </c>
      <c r="C19" s="197">
        <f>SUM(C18:C18)</f>
        <v>12</v>
      </c>
      <c r="D19" s="48" t="s">
        <v>36</v>
      </c>
    </row>
    <row r="20" spans="1:4" ht="14.25" x14ac:dyDescent="0.2">
      <c r="A20" s="43"/>
      <c r="B20" s="55"/>
      <c r="C20" s="197"/>
      <c r="D20" s="48"/>
    </row>
    <row r="21" spans="1:4" ht="14.25" x14ac:dyDescent="0.2">
      <c r="A21" s="43" t="s">
        <v>133</v>
      </c>
      <c r="B21" s="53" t="s">
        <v>161</v>
      </c>
      <c r="C21" s="197"/>
      <c r="D21" s="48"/>
    </row>
    <row r="22" spans="1:4" ht="14.25" x14ac:dyDescent="0.2">
      <c r="A22" s="43"/>
      <c r="B22" s="54" t="s">
        <v>138</v>
      </c>
      <c r="C22" s="196">
        <f>C15+(C18/2)</f>
        <v>13</v>
      </c>
      <c r="D22" s="48" t="s">
        <v>36</v>
      </c>
    </row>
    <row r="23" spans="1:4" ht="14.25" x14ac:dyDescent="0.2">
      <c r="A23" s="43"/>
      <c r="B23" s="55" t="s">
        <v>23</v>
      </c>
      <c r="C23" s="197">
        <f>SUM(C22:C22)</f>
        <v>13</v>
      </c>
      <c r="D23" s="48" t="s">
        <v>36</v>
      </c>
    </row>
    <row r="24" spans="1:4" ht="14.25" x14ac:dyDescent="0.2">
      <c r="A24" s="43"/>
      <c r="B24" s="55"/>
      <c r="C24" s="197"/>
      <c r="D24" s="4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28</vt:i4>
      </vt:variant>
    </vt:vector>
  </HeadingPairs>
  <TitlesOfParts>
    <vt:vector size="46" baseType="lpstr">
      <vt:lpstr>01-RESUMO </vt:lpstr>
      <vt:lpstr>02-Orç. Geral</vt:lpstr>
      <vt:lpstr>03- Memoria</vt:lpstr>
      <vt:lpstr>03.1-rua do caju </vt:lpstr>
      <vt:lpstr>03.1-12 TRAVESSA</vt:lpstr>
      <vt:lpstr>03.1-RUA PAULO RIBEIRO </vt:lpstr>
      <vt:lpstr>03.1-RUA DOS PESCADORES </vt:lpstr>
      <vt:lpstr>03.1-AL PEPETA</vt:lpstr>
      <vt:lpstr>03.1-TV BECO</vt:lpstr>
      <vt:lpstr>03.1-8 travessa</vt:lpstr>
      <vt:lpstr>03.1-1 RUA</vt:lpstr>
      <vt:lpstr>04-cronog.</vt:lpstr>
      <vt:lpstr>05-QCI licitação </vt:lpstr>
      <vt:lpstr>05-bdi </vt:lpstr>
      <vt:lpstr>06-QCI CAIXA </vt:lpstr>
      <vt:lpstr>07-COMPOSIÇÃO</vt:lpstr>
      <vt:lpstr>08-ENCARGOS SOCIAIS</vt:lpstr>
      <vt:lpstr>Plan1</vt:lpstr>
      <vt:lpstr>'01-RESUMO '!Area_de_impressao</vt:lpstr>
      <vt:lpstr>'02-Orç. Geral'!Area_de_impressao</vt:lpstr>
      <vt:lpstr>'03- Memoria'!Area_de_impressao</vt:lpstr>
      <vt:lpstr>'03.1-1 RUA'!Area_de_impressao</vt:lpstr>
      <vt:lpstr>'03.1-12 TRAVESSA'!Area_de_impressao</vt:lpstr>
      <vt:lpstr>'03.1-8 travessa'!Area_de_impressao</vt:lpstr>
      <vt:lpstr>'03.1-AL PEPETA'!Area_de_impressao</vt:lpstr>
      <vt:lpstr>'03.1-rua do caju '!Area_de_impressao</vt:lpstr>
      <vt:lpstr>'03.1-RUA DOS PESCADORES '!Area_de_impressao</vt:lpstr>
      <vt:lpstr>'03.1-RUA PAULO RIBEIRO '!Area_de_impressao</vt:lpstr>
      <vt:lpstr>'03.1-TV BECO'!Area_de_impressao</vt:lpstr>
      <vt:lpstr>'04-cronog.'!Area_de_impressao</vt:lpstr>
      <vt:lpstr>'05-bdi '!Area_de_impressao</vt:lpstr>
      <vt:lpstr>'05-QCI licitação '!Area_de_impressao</vt:lpstr>
      <vt:lpstr>'06-QCI CAIXA '!Area_de_impressao</vt:lpstr>
      <vt:lpstr>'07-COMPOSIÇÃO'!Area_de_impressao</vt:lpstr>
      <vt:lpstr>'08-ENCARGOS SOCIAIS'!Area_de_impressao</vt:lpstr>
      <vt:lpstr>'02-Orç. Geral'!Titulos_de_impressao</vt:lpstr>
      <vt:lpstr>'03- Memoria'!Titulos_de_impressao</vt:lpstr>
      <vt:lpstr>'03.1-1 RUA'!Titulos_de_impressao</vt:lpstr>
      <vt:lpstr>'03.1-12 TRAVESSA'!Titulos_de_impressao</vt:lpstr>
      <vt:lpstr>'03.1-8 travessa'!Titulos_de_impressao</vt:lpstr>
      <vt:lpstr>'03.1-AL PEPETA'!Titulos_de_impressao</vt:lpstr>
      <vt:lpstr>'03.1-rua do caju '!Titulos_de_impressao</vt:lpstr>
      <vt:lpstr>'03.1-RUA DOS PESCADORES '!Titulos_de_impressao</vt:lpstr>
      <vt:lpstr>'03.1-RUA PAULO RIBEIRO '!Titulos_de_impressao</vt:lpstr>
      <vt:lpstr>'03.1-TV BECO'!Titulos_de_impressao</vt:lpstr>
      <vt:lpstr>'07-COMPOSIÇÃO'!Titulos_de_impressao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sedurb</dc:creator>
  <cp:lastModifiedBy>Airton</cp:lastModifiedBy>
  <cp:lastPrinted>2021-09-24T21:50:26Z</cp:lastPrinted>
  <dcterms:created xsi:type="dcterms:W3CDTF">2007-03-05T12:21:39Z</dcterms:created>
  <dcterms:modified xsi:type="dcterms:W3CDTF">2021-09-24T21:51:08Z</dcterms:modified>
</cp:coreProperties>
</file>