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PLANILHA" sheetId="1" r:id="rId1"/>
    <sheet name="CADERNO DE COMPOSIÇAO" sheetId="2" r:id="rId2"/>
    <sheet name="CRONOGRAMA" sheetId="3" r:id="rId3"/>
    <sheet name="BDI" sheetId="4" r:id="rId4"/>
    <sheet name="ENCARGOS SOCIAIS" sheetId="5" r:id="rId5"/>
  </sheets>
  <externalReferences>
    <externalReference r:id="rId6"/>
  </externalReferences>
  <definedNames>
    <definedName name="_xlnm.Print_Area" localSheetId="1">'CADERNO DE COMPOSIÇAO'!$A$1:$I$199</definedName>
    <definedName name="_xlnm.Print_Area" localSheetId="0">PLANILHA!$A$1:$J$37</definedName>
  </definedNames>
  <calcPr calcId="145621"/>
</workbook>
</file>

<file path=xl/calcChain.xml><?xml version="1.0" encoding="utf-8"?>
<calcChain xmlns="http://schemas.openxmlformats.org/spreadsheetml/2006/main">
  <c r="B2" i="1" l="1"/>
  <c r="C38" i="5" l="1"/>
  <c r="D34" i="5"/>
  <c r="C34" i="5"/>
  <c r="D27" i="5"/>
  <c r="C27" i="5"/>
  <c r="D15" i="5"/>
  <c r="D39" i="5" s="1"/>
  <c r="C15" i="5"/>
  <c r="C39" i="5" s="1"/>
  <c r="C18" i="4"/>
  <c r="C20" i="4" s="1"/>
  <c r="C11" i="4"/>
  <c r="C7" i="4"/>
  <c r="B1" i="3"/>
  <c r="B20" i="3"/>
  <c r="B18" i="3"/>
  <c r="B16" i="3"/>
  <c r="B14" i="3"/>
  <c r="B12" i="3"/>
  <c r="B10" i="3"/>
  <c r="B8" i="3"/>
  <c r="B6" i="3"/>
  <c r="B4" i="3"/>
  <c r="D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H150" i="2"/>
  <c r="I150" i="2" s="1"/>
  <c r="H149" i="2"/>
  <c r="I149" i="2" s="1"/>
  <c r="H148" i="2"/>
  <c r="I148" i="2" s="1"/>
  <c r="H147" i="2"/>
  <c r="I147" i="2" s="1"/>
  <c r="H146" i="2"/>
  <c r="I146" i="2" s="1"/>
  <c r="A194" i="2" l="1"/>
  <c r="B194" i="2" s="1"/>
  <c r="H197" i="2"/>
  <c r="I197" i="2" s="1"/>
  <c r="H196" i="2"/>
  <c r="I196" i="2" s="1"/>
  <c r="I188" i="2"/>
  <c r="B188" i="2"/>
  <c r="H190" i="2"/>
  <c r="I190" i="2" s="1"/>
  <c r="I191" i="2" s="1"/>
  <c r="J188" i="2" s="1"/>
  <c r="I179" i="2"/>
  <c r="B179" i="2"/>
  <c r="H184" i="2"/>
  <c r="I184" i="2" s="1"/>
  <c r="H183" i="2"/>
  <c r="I183" i="2" s="1"/>
  <c r="H182" i="2"/>
  <c r="I182" i="2" s="1"/>
  <c r="H181" i="2"/>
  <c r="I181" i="2" s="1"/>
  <c r="I170" i="2"/>
  <c r="B170" i="2"/>
  <c r="H175" i="2"/>
  <c r="I175" i="2" s="1"/>
  <c r="H174" i="2"/>
  <c r="I174" i="2" s="1"/>
  <c r="H173" i="2"/>
  <c r="I173" i="2" s="1"/>
  <c r="H172" i="2"/>
  <c r="I172" i="2" s="1"/>
  <c r="H165" i="2"/>
  <c r="I165" i="2"/>
  <c r="H164" i="2"/>
  <c r="I164" i="2" s="1"/>
  <c r="H163" i="2"/>
  <c r="I163" i="2" s="1"/>
  <c r="H162" i="2"/>
  <c r="I162" i="2" s="1"/>
  <c r="H161" i="2"/>
  <c r="I161" i="2" s="1"/>
  <c r="A155" i="2"/>
  <c r="I155" i="2" s="1"/>
  <c r="H157" i="2"/>
  <c r="I157" i="2" s="1"/>
  <c r="H158" i="2"/>
  <c r="I158" i="2" s="1"/>
  <c r="H159" i="2"/>
  <c r="I159" i="2" s="1"/>
  <c r="H160" i="2"/>
  <c r="I160" i="2" s="1"/>
  <c r="H166" i="2"/>
  <c r="I166" i="2" s="1"/>
  <c r="A140" i="2"/>
  <c r="I140" i="2" s="1"/>
  <c r="H151" i="2"/>
  <c r="I151" i="2" s="1"/>
  <c r="H145" i="2"/>
  <c r="I145" i="2" s="1"/>
  <c r="H144" i="2"/>
  <c r="I144" i="2" s="1"/>
  <c r="H143" i="2"/>
  <c r="I143" i="2" s="1"/>
  <c r="H142" i="2"/>
  <c r="I142" i="2" s="1"/>
  <c r="I130" i="2"/>
  <c r="B130" i="2"/>
  <c r="I119" i="2"/>
  <c r="B119" i="2"/>
  <c r="H136" i="2"/>
  <c r="I136" i="2" s="1"/>
  <c r="I135" i="2"/>
  <c r="H135" i="2"/>
  <c r="H134" i="2"/>
  <c r="I134" i="2" s="1"/>
  <c r="I133" i="2"/>
  <c r="H133" i="2"/>
  <c r="H132" i="2"/>
  <c r="I132" i="2" s="1"/>
  <c r="H126" i="2"/>
  <c r="I126" i="2" s="1"/>
  <c r="H125" i="2"/>
  <c r="I125" i="2" s="1"/>
  <c r="H124" i="2"/>
  <c r="I124" i="2" s="1"/>
  <c r="H123" i="2"/>
  <c r="I123" i="2" s="1"/>
  <c r="I122" i="2"/>
  <c r="H122" i="2"/>
  <c r="H121" i="2"/>
  <c r="I121" i="2" s="1"/>
  <c r="A110" i="2"/>
  <c r="I110" i="2" s="1"/>
  <c r="H115" i="2"/>
  <c r="I115" i="2" s="1"/>
  <c r="H114" i="2"/>
  <c r="I114" i="2" s="1"/>
  <c r="H113" i="2"/>
  <c r="I113" i="2" s="1"/>
  <c r="H112" i="2"/>
  <c r="I112" i="2" s="1"/>
  <c r="I97" i="2"/>
  <c r="B97" i="2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I91" i="2"/>
  <c r="B91" i="2"/>
  <c r="I85" i="2"/>
  <c r="B85" i="2"/>
  <c r="H93" i="2"/>
  <c r="I93" i="2" s="1"/>
  <c r="I94" i="2" s="1"/>
  <c r="J91" i="2" s="1"/>
  <c r="H87" i="2"/>
  <c r="I87" i="2" s="1"/>
  <c r="I88" i="2" s="1"/>
  <c r="J85" i="2" s="1"/>
  <c r="I78" i="2"/>
  <c r="B78" i="2"/>
  <c r="I71" i="2"/>
  <c r="B71" i="2"/>
  <c r="H81" i="2"/>
  <c r="I81" i="2" s="1"/>
  <c r="H80" i="2"/>
  <c r="I80" i="2" s="1"/>
  <c r="H74" i="2"/>
  <c r="I74" i="2" s="1"/>
  <c r="H73" i="2"/>
  <c r="I73" i="2" s="1"/>
  <c r="I64" i="2"/>
  <c r="B64" i="2"/>
  <c r="I56" i="2"/>
  <c r="B56" i="2"/>
  <c r="I47" i="2"/>
  <c r="B47" i="2"/>
  <c r="I39" i="2"/>
  <c r="B39" i="2"/>
  <c r="H67" i="2"/>
  <c r="I67" i="2" s="1"/>
  <c r="H66" i="2"/>
  <c r="I66" i="2" s="1"/>
  <c r="H60" i="2"/>
  <c r="I60" i="2" s="1"/>
  <c r="H59" i="2"/>
  <c r="I59" i="2" s="1"/>
  <c r="H58" i="2"/>
  <c r="I58" i="2" s="1"/>
  <c r="H52" i="2"/>
  <c r="I52" i="2" s="1"/>
  <c r="H51" i="2"/>
  <c r="I51" i="2" s="1"/>
  <c r="H50" i="2"/>
  <c r="I50" i="2" s="1"/>
  <c r="H49" i="2"/>
  <c r="I49" i="2" s="1"/>
  <c r="H43" i="2"/>
  <c r="I43" i="2" s="1"/>
  <c r="H42" i="2"/>
  <c r="I42" i="2" s="1"/>
  <c r="H41" i="2"/>
  <c r="I41" i="2" s="1"/>
  <c r="I28" i="2"/>
  <c r="B28" i="2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I21" i="2"/>
  <c r="B21" i="2"/>
  <c r="H24" i="2"/>
  <c r="I24" i="2" s="1"/>
  <c r="H23" i="2"/>
  <c r="I23" i="2" s="1"/>
  <c r="H17" i="2"/>
  <c r="I17" i="2" s="1"/>
  <c r="H16" i="2"/>
  <c r="I16" i="2" s="1"/>
  <c r="H15" i="2"/>
  <c r="I15" i="2" s="1"/>
  <c r="H14" i="2"/>
  <c r="I14" i="2" s="1"/>
  <c r="H13" i="2"/>
  <c r="I13" i="2" s="1"/>
  <c r="I25" i="2" l="1"/>
  <c r="J21" i="2" s="1"/>
  <c r="I137" i="2"/>
  <c r="J130" i="2" s="1"/>
  <c r="I176" i="2"/>
  <c r="J170" i="2" s="1"/>
  <c r="I152" i="2"/>
  <c r="J140" i="2" s="1"/>
  <c r="I194" i="2"/>
  <c r="B155" i="2"/>
  <c r="I198" i="2"/>
  <c r="J194" i="2" s="1"/>
  <c r="I185" i="2"/>
  <c r="J179" i="2" s="1"/>
  <c r="B140" i="2"/>
  <c r="I167" i="2"/>
  <c r="J155" i="2" s="1"/>
  <c r="I127" i="2"/>
  <c r="J119" i="2" s="1"/>
  <c r="I82" i="2"/>
  <c r="J78" i="2" s="1"/>
  <c r="I44" i="2"/>
  <c r="J39" i="2" s="1"/>
  <c r="I36" i="2"/>
  <c r="J28" i="2" s="1"/>
  <c r="I68" i="2"/>
  <c r="J64" i="2" s="1"/>
  <c r="B110" i="2"/>
  <c r="I116" i="2"/>
  <c r="J110" i="2" s="1"/>
  <c r="I107" i="2"/>
  <c r="J97" i="2" s="1"/>
  <c r="I75" i="2"/>
  <c r="J71" i="2" s="1"/>
  <c r="I61" i="2"/>
  <c r="J56" i="2" s="1"/>
  <c r="I53" i="2"/>
  <c r="J47" i="2" s="1"/>
  <c r="A7" i="2" l="1"/>
  <c r="H12" i="2"/>
  <c r="I12" i="2" s="1"/>
  <c r="H11" i="2"/>
  <c r="I11" i="2" s="1"/>
  <c r="H10" i="2"/>
  <c r="I10" i="2" s="1"/>
  <c r="H9" i="2"/>
  <c r="I9" i="2" s="1"/>
  <c r="I7" i="2" l="1"/>
  <c r="H36" i="1"/>
  <c r="H30" i="1"/>
  <c r="H25" i="1"/>
  <c r="H19" i="1"/>
  <c r="H13" i="1"/>
  <c r="H9" i="1"/>
  <c r="H34" i="1"/>
  <c r="H24" i="1"/>
  <c r="H32" i="1"/>
  <c r="H28" i="1"/>
  <c r="H22" i="1"/>
  <c r="H16" i="1"/>
  <c r="H11" i="1"/>
  <c r="H10" i="1"/>
  <c r="H29" i="1"/>
  <c r="H12" i="1"/>
  <c r="H31" i="1"/>
  <c r="H26" i="1"/>
  <c r="H20" i="1"/>
  <c r="H14" i="1"/>
  <c r="H17" i="1"/>
  <c r="B7" i="2"/>
  <c r="I18" i="2"/>
  <c r="J7" i="2" s="1"/>
  <c r="H7" i="1" s="1"/>
  <c r="I7" i="1" l="1"/>
  <c r="I20" i="1"/>
  <c r="I29" i="1"/>
  <c r="I22" i="1"/>
  <c r="I34" i="1"/>
  <c r="I25" i="1"/>
  <c r="I26" i="1"/>
  <c r="I10" i="1"/>
  <c r="I28" i="1"/>
  <c r="I9" i="1"/>
  <c r="I30" i="1"/>
  <c r="I17" i="1"/>
  <c r="I31" i="1"/>
  <c r="I11" i="1"/>
  <c r="I32" i="1"/>
  <c r="I13" i="1"/>
  <c r="I36" i="1"/>
  <c r="I14" i="1"/>
  <c r="I12" i="1"/>
  <c r="I16" i="1"/>
  <c r="I24" i="1"/>
  <c r="I19" i="1"/>
  <c r="J19" i="1" l="1"/>
  <c r="J16" i="1"/>
  <c r="J14" i="1"/>
  <c r="J13" i="1"/>
  <c r="J11" i="1"/>
  <c r="J17" i="1"/>
  <c r="J9" i="1"/>
  <c r="J10" i="1"/>
  <c r="J25" i="1"/>
  <c r="J22" i="1"/>
  <c r="J20" i="1"/>
  <c r="J24" i="1"/>
  <c r="J12" i="1"/>
  <c r="J36" i="1"/>
  <c r="J32" i="1"/>
  <c r="J31" i="1"/>
  <c r="J30" i="1"/>
  <c r="J28" i="1"/>
  <c r="J26" i="1"/>
  <c r="J34" i="1"/>
  <c r="J29" i="1"/>
  <c r="J7" i="1"/>
  <c r="J6" i="1" l="1"/>
  <c r="C4" i="3" s="1"/>
  <c r="J33" i="1"/>
  <c r="C18" i="3" s="1"/>
  <c r="J27" i="1"/>
  <c r="C16" i="3" s="1"/>
  <c r="J35" i="1"/>
  <c r="C20" i="3" s="1"/>
  <c r="J23" i="1"/>
  <c r="C14" i="3" s="1"/>
  <c r="J21" i="1"/>
  <c r="C12" i="3" s="1"/>
  <c r="J15" i="1"/>
  <c r="C8" i="3" s="1"/>
  <c r="J8" i="1"/>
  <c r="C6" i="3" s="1"/>
  <c r="J18" i="1"/>
  <c r="C10" i="3" s="1"/>
  <c r="F7" i="3" l="1"/>
  <c r="G7" i="3"/>
  <c r="E7" i="3"/>
  <c r="G9" i="3"/>
  <c r="H9" i="3" s="1"/>
  <c r="E9" i="3"/>
  <c r="F9" i="3"/>
  <c r="G17" i="3"/>
  <c r="E17" i="3"/>
  <c r="F17" i="3"/>
  <c r="E13" i="3"/>
  <c r="G13" i="3"/>
  <c r="F13" i="3"/>
  <c r="G19" i="3"/>
  <c r="F19" i="3"/>
  <c r="E19" i="3"/>
  <c r="E21" i="3"/>
  <c r="F21" i="3"/>
  <c r="G21" i="3"/>
  <c r="G11" i="3"/>
  <c r="E11" i="3"/>
  <c r="H11" i="3" s="1"/>
  <c r="F11" i="3"/>
  <c r="F15" i="3"/>
  <c r="E15" i="3"/>
  <c r="G15" i="3"/>
  <c r="H15" i="3" s="1"/>
  <c r="E5" i="3"/>
  <c r="H5" i="3" s="1"/>
  <c r="C22" i="3"/>
  <c r="J37" i="1"/>
  <c r="E22" i="3" l="1"/>
  <c r="H13" i="3"/>
  <c r="G22" i="3"/>
  <c r="G24" i="3" s="1"/>
  <c r="H21" i="3"/>
  <c r="H19" i="3"/>
  <c r="H7" i="3"/>
  <c r="H17" i="3"/>
  <c r="F22" i="3"/>
  <c r="M4" i="2"/>
  <c r="H22" i="3" l="1"/>
  <c r="F24" i="3"/>
  <c r="E23" i="3"/>
  <c r="F23" i="3" s="1"/>
  <c r="G23" i="3" s="1"/>
  <c r="E24" i="3"/>
  <c r="E25" i="3" s="1"/>
  <c r="N4" i="2"/>
  <c r="O4" i="2"/>
  <c r="F25" i="3" l="1"/>
  <c r="G25" i="3" s="1"/>
</calcChain>
</file>

<file path=xl/sharedStrings.xml><?xml version="1.0" encoding="utf-8"?>
<sst xmlns="http://schemas.openxmlformats.org/spreadsheetml/2006/main" count="948" uniqueCount="301">
  <si>
    <t>1.1</t>
  </si>
  <si>
    <t>090068</t>
  </si>
  <si>
    <t>Próprio</t>
  </si>
  <si>
    <t>100816</t>
  </si>
  <si>
    <t>100818</t>
  </si>
  <si>
    <t>Total Geral</t>
  </si>
  <si>
    <t>M</t>
  </si>
  <si>
    <t>090071</t>
  </si>
  <si>
    <t>Grade de ferro 1/2" (incl. pint. anti-corrosiva)</t>
  </si>
  <si>
    <t>Placa da obra em chapa galvanizada</t>
  </si>
  <si>
    <t>und</t>
  </si>
  <si>
    <t>8.1</t>
  </si>
  <si>
    <t>Pintura</t>
  </si>
  <si>
    <t>Banco</t>
  </si>
  <si>
    <t>Muro de Fechamento</t>
  </si>
  <si>
    <t>070241</t>
  </si>
  <si>
    <t>Muro em alvenaria,rebocado e pintado 2 faces(h=2.0m)</t>
  </si>
  <si>
    <t>Engenheiro e Encarregado - Escola Magalhães Barata</t>
  </si>
  <si>
    <t>150491</t>
  </si>
  <si>
    <t>150207</t>
  </si>
  <si>
    <t>Cobertura Revisão</t>
  </si>
  <si>
    <t>m²</t>
  </si>
  <si>
    <t>260213</t>
  </si>
  <si>
    <t>Portão de ferro 1/2" c/ ferragens (incl. pint. anti-corrosiva)</t>
  </si>
  <si>
    <t>Retirada de telhas de barro</t>
  </si>
  <si>
    <t>Und</t>
  </si>
  <si>
    <t>7.2</t>
  </si>
  <si>
    <t>7.3</t>
  </si>
  <si>
    <t>7.4</t>
  </si>
  <si>
    <t>7.5</t>
  </si>
  <si>
    <t>7.6</t>
  </si>
  <si>
    <t>070287</t>
  </si>
  <si>
    <t>Limpeza geral e entrega da obra</t>
  </si>
  <si>
    <t>SEDI - SERVIÇOS DIVERSOS</t>
  </si>
  <si>
    <t>Serviços Finais</t>
  </si>
  <si>
    <t>Descrição</t>
  </si>
  <si>
    <t>00000019</t>
  </si>
  <si>
    <t>150253</t>
  </si>
  <si>
    <t>Pt</t>
  </si>
  <si>
    <t>Acrilica fosca int./ext. c/massa e selador - 3 demaos</t>
  </si>
  <si>
    <t>Serviços Preliminares</t>
  </si>
  <si>
    <t>6.1</t>
  </si>
  <si>
    <t>6.2</t>
  </si>
  <si>
    <t>6.3</t>
  </si>
  <si>
    <t>180844</t>
  </si>
  <si>
    <t>180845</t>
  </si>
  <si>
    <t>Código</t>
  </si>
  <si>
    <t>070049</t>
  </si>
  <si>
    <t>070051</t>
  </si>
  <si>
    <t>UN</t>
  </si>
  <si>
    <t>SEDOP</t>
  </si>
  <si>
    <t>Tipo</t>
  </si>
  <si>
    <t>Total</t>
  </si>
  <si>
    <t>5.1</t>
  </si>
  <si>
    <t>Mureta em alvenaria,rebocada e pintada 2 faces(h=1.0m)</t>
  </si>
  <si>
    <t>Demolição da estrutura em madeira da cobertura</t>
  </si>
  <si>
    <t>020307</t>
  </si>
  <si>
    <t>270220</t>
  </si>
  <si>
    <t>Revisão de ponto de água</t>
  </si>
  <si>
    <t>Administração Local</t>
  </si>
  <si>
    <t>Revisão de ponto de luz</t>
  </si>
  <si>
    <t>Instalações Hidrossanitárias</t>
  </si>
  <si>
    <t>Quant.</t>
  </si>
  <si>
    <t>010004</t>
  </si>
  <si>
    <t>4.1</t>
  </si>
  <si>
    <t>4.2</t>
  </si>
  <si>
    <t>Revisão de ponto de esgoto</t>
  </si>
  <si>
    <t>Item</t>
  </si>
  <si>
    <t>Encaliçamento de telha ceramica (beiral e cumieira)</t>
  </si>
  <si>
    <t>Estrutura em mad. lei p/ telha de barro - pç.aparelhada</t>
  </si>
  <si>
    <t>Cumeeira de barro</t>
  </si>
  <si>
    <t>3.1</t>
  </si>
  <si>
    <t>Instalações Elétricas</t>
  </si>
  <si>
    <t>171491</t>
  </si>
  <si>
    <t>3.2</t>
  </si>
  <si>
    <t>Acrílica para piso</t>
  </si>
  <si>
    <t>Planilha Orçamentária Sintética</t>
  </si>
  <si>
    <t>Fechadura para porta de banheiro</t>
  </si>
  <si>
    <t>260651</t>
  </si>
  <si>
    <t>Cobertura - telha de barro paulista ou planatex</t>
  </si>
  <si>
    <t>2.1</t>
  </si>
  <si>
    <t>2.4</t>
  </si>
  <si>
    <t>2.5</t>
  </si>
  <si>
    <t>2.6</t>
  </si>
  <si>
    <t>2.7</t>
  </si>
  <si>
    <t>Esmalte sobre grade de ferro (superf. aparelhada)</t>
  </si>
  <si>
    <t>020020</t>
  </si>
  <si>
    <t>Fechadura para porta interna</t>
  </si>
  <si>
    <t>Esquadrias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</si>
  <si>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</si>
  <si>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</si>
  <si>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</si>
  <si>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</si>
  <si>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</si>
  <si>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</si>
  <si>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</si>
  <si>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</si>
  <si>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</si>
  <si>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</si>
  <si>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</si>
  <si>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</si>
  <si>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</si>
  <si>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</si>
  <si>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</si>
  <si>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</si>
  <si>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</si>
  <si>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</si>
  <si>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</si>
  <si>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</si>
  <si>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</si>
  <si>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</si>
  <si>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</si>
  <si>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</si>
  <si>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</si>
  <si>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</si>
  <si>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CARPINTEIRO DE FORMAS COM ENCARGOS COMPLEMENTARES</t>
  </si>
  <si>
    <t>H</t>
  </si>
  <si>
    <t>SERVENTE COM ENCARGOS COMPLEMENTARES</t>
  </si>
  <si>
    <t>PINTOR COM ENCARGOS COMPLEMENTARES</t>
  </si>
  <si>
    <t>INSUMO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</si>
  <si>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</si>
  <si>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</si>
  <si>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</si>
  <si>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</si>
  <si>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</si>
  <si>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</si>
  <si>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</si>
  <si>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</si>
  <si>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</si>
  <si>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</si>
  <si>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</si>
  <si>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</si>
  <si>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</si>
  <si>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</si>
  <si>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</si>
  <si>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</si>
  <si>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D00009</t>
  </si>
  <si>
    <t>Pernamanca 3"x2" 20 pls ap - mad. forte</t>
  </si>
  <si>
    <t>D00085</t>
  </si>
  <si>
    <t>Prego 1"x16</t>
  </si>
  <si>
    <t>D00013</t>
  </si>
  <si>
    <t>Ripa 2 1/2"x1/2" 20 pls apar</t>
  </si>
  <si>
    <t>D00005</t>
  </si>
  <si>
    <t>Peça em madeira de lei 6"x3" 20 pls apar</t>
  </si>
  <si>
    <t>TELHADISTA COM ENCARGOS COMPLEMENTARES</t>
  </si>
  <si>
    <t>D00004</t>
  </si>
  <si>
    <t>Telha de barro - paulista</t>
  </si>
  <si>
    <t>D00173</t>
  </si>
  <si>
    <t>Argamassa de cimento e areia 1:4</t>
  </si>
  <si>
    <t>M3</t>
  </si>
  <si>
    <t>D00124</t>
  </si>
  <si>
    <t>Fechadura p/ banheiro - livre-ocupado</t>
  </si>
  <si>
    <t>D00123</t>
  </si>
  <si>
    <t>Fechadura interna</t>
  </si>
  <si>
    <t>Ponto de esgoto (incl. tubos, conexoes,cx. e ralos)</t>
  </si>
  <si>
    <t>PT</t>
  </si>
  <si>
    <t>Ponto de agua (incl. tubos e conexoes)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</si>
  <si>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</si>
  <si>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</si>
  <si>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</si>
  <si>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</si>
  <si>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</si>
  <si>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</si>
  <si>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</si>
  <si>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</si>
  <si>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</si>
  <si>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</si>
  <si>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</si>
  <si>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</si>
  <si>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</si>
  <si>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</si>
  <si>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P00036</t>
  </si>
  <si>
    <t>P00027</t>
  </si>
  <si>
    <t>Aguarraz</t>
  </si>
  <si>
    <t>PEDREIRO COM ENCARGOS COMPLEMENTARES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</si>
  <si>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</si>
  <si>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</si>
  <si>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</si>
  <si>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</si>
  <si>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</si>
  <si>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</si>
  <si>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</si>
  <si>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</si>
  <si>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P00019</t>
  </si>
  <si>
    <t>Tinta esmalte</t>
  </si>
  <si>
    <t>D00141</t>
  </si>
  <si>
    <t>Lixa p/ ferro</t>
  </si>
  <si>
    <t>Locação planimetrica de linha</t>
  </si>
  <si>
    <t>Retirada de entulho - manualmente (incl. caixa coletora)</t>
  </si>
  <si>
    <t>Escavação manual ate 1.50m de profundidade</t>
  </si>
  <si>
    <t>Fundação corrida/bloco c/pedra preta arg.no traço 1:8</t>
  </si>
  <si>
    <t>Baldrame em conc.ciclópico c/pedra preta incl.forma</t>
  </si>
  <si>
    <t>Concreto armado fck=20MPA c/ forma mad. branca</t>
  </si>
  <si>
    <t>Alvenaria tijolo de barro a cutelo</t>
  </si>
  <si>
    <t>M2</t>
  </si>
  <si>
    <t>Chapisco de cimento e areia no traço 1:3</t>
  </si>
  <si>
    <t>Reboco com argamassa 1:6:Adit. Plast</t>
  </si>
  <si>
    <t>PVA externa sem superf. preparada</t>
  </si>
  <si>
    <t>D00089</t>
  </si>
  <si>
    <t>Argamassa de cimento e areia 1:6</t>
  </si>
  <si>
    <t>D00088</t>
  </si>
  <si>
    <t>ENGENHEIRO CIVIL DE OBRA JUNIOR COM ENCARGOS COMPLEMENTARES</t>
  </si>
  <si>
    <t>ENCARREGADO GERAL COM ENCARGOS COMPLEMENTARES</t>
  </si>
  <si>
    <t>Valor Unit com BDI EMPRESA</t>
  </si>
  <si>
    <t>Total EMPRESA</t>
  </si>
  <si>
    <t>Bdi:</t>
  </si>
  <si>
    <t>Sinapi 1/2018 e SEDOP 9/2017 - não desonerada</t>
  </si>
  <si>
    <t>Concreto armado Fck=13.5 MPA c/forma em mad. branca</t>
  </si>
  <si>
    <t>Reboco com argamassa 1:6:Adit. Plast.</t>
  </si>
  <si>
    <t>TOTAL</t>
  </si>
  <si>
    <t>Planejamento - CRONOGRAMA FÍSICO-FINANCEIRO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</si>
  <si>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</si>
  <si>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</si>
  <si>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</si>
  <si>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</si>
  <si>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</si>
  <si>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</si>
  <si>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</si>
  <si>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</si>
  <si>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</si>
  <si>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</si>
  <si>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</si>
  <si>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</si>
  <si>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</si>
  <si>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</si>
  <si>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</si>
  <si>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</si>
  <si>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</si>
  <si>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</si>
  <si>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</si>
  <si>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</si>
  <si>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</si>
  <si>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</si>
  <si>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</si>
  <si>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</si>
  <si>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</si>
  <si>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</si>
  <si>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</si>
  <si>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</si>
  <si>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</si>
  <si>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</si>
  <si>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</si>
  <si>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</si>
  <si>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</si>
  <si>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</si>
  <si>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</si>
  <si>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</si>
  <si>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</si>
  <si>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</si>
  <si>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</si>
  <si>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</si>
  <si>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</si>
  <si>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</si>
  <si>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</si>
  <si>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</si>
  <si>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</si>
  <si>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</si>
  <si>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</si>
  <si>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</si>
  <si>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</si>
  <si>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</si>
  <si>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</si>
  <si>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</si>
  <si>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</si>
  <si>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</si>
  <si>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</si>
  <si>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</si>
  <si>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</si>
  <si>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</si>
  <si>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</si>
  <si>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</si>
  <si>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</si>
  <si>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</si>
  <si>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</si>
  <si>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</si>
  <si>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</si>
  <si>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</si>
  <si>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</si>
  <si>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</si>
  <si>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</si>
  <si>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</si>
  <si>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</si>
  <si>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</si>
  <si>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</si>
  <si>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</si>
  <si>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</si>
  <si>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</si>
  <si>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</si>
  <si>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</si>
  <si>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</si>
  <si>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</si>
  <si>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</si>
  <si>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</si>
  <si>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</si>
  <si>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</si>
  <si>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</si>
  <si>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</si>
  <si>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</si>
  <si>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</si>
  <si>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</si>
  <si>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Reforma da Escola Magalhães Barata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</si>
</sst>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3"/>
    <xf numFmtId="0" fontId="5" fillId="15" borderId="15" xfId="3" applyFont="1" applyFill="1" applyBorder="1" applyAlignment="1">
      <alignment vertical="center" wrapText="1"/>
    </xf>
    <xf numFmtId="0" fontId="4" fillId="0" borderId="1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5" fillId="15" borderId="0" xfId="3" applyFont="1" applyFill="1" applyBorder="1" applyAlignment="1">
      <alignment vertical="center"/>
    </xf>
    <xf numFmtId="2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center" vertical="center"/>
    </xf>
    <xf numFmtId="165" fontId="5" fillId="15" borderId="0" xfId="3" applyNumberFormat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left" vertical="center"/>
    </xf>
    <xf numFmtId="44" fontId="3" fillId="0" borderId="11" xfId="2" applyFont="1" applyBorder="1" applyAlignment="1">
      <alignment vertical="center"/>
    </xf>
    <xf numFmtId="44" fontId="3" fillId="0" borderId="11" xfId="5" applyFont="1" applyBorder="1" applyAlignment="1">
      <alignment vertical="center"/>
    </xf>
    <xf numFmtId="10" fontId="3" fillId="0" borderId="17" xfId="6" applyNumberFormat="1" applyFont="1" applyBorder="1" applyAlignment="1">
      <alignment horizontal="center" vertical="center"/>
    </xf>
    <xf numFmtId="44" fontId="3" fillId="0" borderId="11" xfId="5" applyFont="1" applyBorder="1" applyAlignment="1">
      <alignment horizontal="center" vertical="center"/>
    </xf>
    <xf numFmtId="10" fontId="7" fillId="15" borderId="0" xfId="3" applyNumberFormat="1" applyFont="1" applyFill="1" applyBorder="1" applyAlignment="1">
      <alignment horizontal="left" vertical="center"/>
    </xf>
    <xf numFmtId="0" fontId="7" fillId="15" borderId="0" xfId="3" applyFont="1" applyFill="1" applyBorder="1" applyAlignment="1">
      <alignment horizontal="left" vertical="center" wrapText="1"/>
    </xf>
    <xf numFmtId="165" fontId="7" fillId="15" borderId="0" xfId="3" applyNumberFormat="1" applyFont="1" applyFill="1" applyBorder="1" applyAlignment="1">
      <alignment horizontal="right" vertical="center"/>
    </xf>
    <xf numFmtId="0" fontId="8" fillId="15" borderId="0" xfId="3" applyFont="1" applyFill="1" applyBorder="1" applyAlignment="1">
      <alignment horizontal="right" vertical="center"/>
    </xf>
    <xf numFmtId="43" fontId="8" fillId="15" borderId="0" xfId="1" applyFont="1" applyFill="1" applyBorder="1" applyAlignment="1">
      <alignment horizontal="right" vertical="center"/>
    </xf>
    <xf numFmtId="0" fontId="7" fillId="15" borderId="16" xfId="3" applyFont="1" applyFill="1" applyBorder="1" applyAlignment="1">
      <alignment horizontal="right" vertical="center"/>
    </xf>
    <xf numFmtId="10" fontId="6" fillId="15" borderId="11" xfId="4" applyNumberFormat="1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9" fillId="17" borderId="11" xfId="3" applyFont="1" applyFill="1" applyBorder="1" applyAlignment="1">
      <alignment horizontal="center" vertical="center" wrapText="1"/>
    </xf>
    <xf numFmtId="0" fontId="9" fillId="17" borderId="11" xfId="3" applyFont="1" applyFill="1" applyBorder="1" applyAlignment="1">
      <alignment horizontal="center" vertical="center"/>
    </xf>
    <xf numFmtId="43" fontId="4" fillId="0" borderId="0" xfId="3" applyNumberFormat="1"/>
    <xf numFmtId="0" fontId="5" fillId="15" borderId="20" xfId="3" applyFont="1" applyFill="1" applyBorder="1" applyAlignment="1">
      <alignment horizontal="center" vertical="center" wrapText="1"/>
    </xf>
    <xf numFmtId="0" fontId="5" fillId="15" borderId="21" xfId="3" applyFont="1" applyFill="1" applyBorder="1" applyAlignment="1">
      <alignment horizontal="center" vertical="center" wrapText="1"/>
    </xf>
    <xf numFmtId="0" fontId="5" fillId="15" borderId="22" xfId="3" applyFont="1" applyFill="1" applyBorder="1" applyAlignment="1">
      <alignment horizontal="center" vertical="center" wrapText="1"/>
    </xf>
    <xf numFmtId="165" fontId="5" fillId="15" borderId="22" xfId="3" applyNumberFormat="1" applyFont="1" applyFill="1" applyBorder="1" applyAlignment="1">
      <alignment horizontal="center" vertical="center" wrapText="1"/>
    </xf>
    <xf numFmtId="0" fontId="10" fillId="15" borderId="22" xfId="3" applyFont="1" applyFill="1" applyBorder="1" applyAlignment="1">
      <alignment horizontal="center" vertical="center" wrapText="1"/>
    </xf>
    <xf numFmtId="43" fontId="10" fillId="15" borderId="22" xfId="1" applyFont="1" applyFill="1" applyBorder="1" applyAlignment="1">
      <alignment horizontal="center" vertical="center" wrapText="1"/>
    </xf>
    <xf numFmtId="0" fontId="5" fillId="15" borderId="23" xfId="3" applyFont="1" applyFill="1" applyBorder="1" applyAlignment="1">
      <alignment horizontal="center" vertical="center" wrapText="1"/>
    </xf>
    <xf numFmtId="0" fontId="7" fillId="15" borderId="0" xfId="7" applyNumberFormat="1" applyFont="1" applyFill="1" applyBorder="1" applyAlignment="1">
      <alignment horizontal="center" vertical="center"/>
    </xf>
    <xf numFmtId="4" fontId="7" fillId="15" borderId="0" xfId="7" applyNumberFormat="1" applyFont="1" applyFill="1" applyBorder="1" applyAlignment="1">
      <alignment horizontal="center" vertical="center"/>
    </xf>
    <xf numFmtId="44" fontId="7" fillId="15" borderId="0" xfId="2" applyFont="1" applyFill="1" applyBorder="1" applyAlignment="1">
      <alignment horizontal="center" vertical="center"/>
    </xf>
    <xf numFmtId="44" fontId="7" fillId="15" borderId="1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44" fontId="5" fillId="0" borderId="11" xfId="2" applyFont="1" applyBorder="1" applyAlignment="1">
      <alignment horizontal="right" vertical="center"/>
    </xf>
    <xf numFmtId="0" fontId="2" fillId="11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7" fillId="15" borderId="0" xfId="3" applyFont="1" applyFill="1" applyBorder="1" applyAlignment="1">
      <alignment horizontal="left" vertical="center" wrapText="1"/>
    </xf>
    <xf numFmtId="0" fontId="2" fillId="0" borderId="0" xfId="0" applyFont="1"/>
    <xf numFmtId="0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" fontId="13" fillId="3" borderId="2" xfId="0" applyNumberFormat="1" applyFont="1" applyFill="1" applyBorder="1" applyAlignment="1">
      <alignment horizontal="right" vertical="top" wrapText="1"/>
    </xf>
    <xf numFmtId="4" fontId="13" fillId="3" borderId="7" xfId="0" applyNumberFormat="1" applyFont="1" applyFill="1" applyBorder="1" applyAlignment="1">
      <alignment horizontal="right" vertical="top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vertical="top" wrapText="1"/>
    </xf>
    <xf numFmtId="0" fontId="14" fillId="9" borderId="5" xfId="0" applyFont="1" applyFill="1" applyBorder="1" applyAlignment="1">
      <alignment horizontal="center" vertical="top" wrapText="1"/>
    </xf>
    <xf numFmtId="164" fontId="14" fillId="5" borderId="3" xfId="0" applyNumberFormat="1" applyFont="1" applyFill="1" applyBorder="1" applyAlignment="1">
      <alignment horizontal="right" vertical="top" wrapText="1"/>
    </xf>
    <xf numFmtId="4" fontId="14" fillId="7" borderId="4" xfId="0" applyNumberFormat="1" applyFont="1" applyFill="1" applyBorder="1" applyAlignment="1">
      <alignment horizontal="right" vertical="top" wrapText="1"/>
    </xf>
    <xf numFmtId="4" fontId="14" fillId="7" borderId="7" xfId="0" applyNumberFormat="1" applyFont="1" applyFill="1" applyBorder="1" applyAlignment="1">
      <alignment horizontal="right" vertical="top" wrapText="1"/>
    </xf>
    <xf numFmtId="0" fontId="2" fillId="15" borderId="0" xfId="0" applyFont="1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10" fontId="2" fillId="18" borderId="0" xfId="0" applyNumberFormat="1" applyFont="1" applyFill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15" borderId="0" xfId="0" applyFont="1" applyFill="1"/>
    <xf numFmtId="0" fontId="1" fillId="6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right" vertical="top" wrapText="1"/>
    </xf>
    <xf numFmtId="0" fontId="14" fillId="14" borderId="0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vertical="top" wrapText="1"/>
    </xf>
    <xf numFmtId="0" fontId="14" fillId="9" borderId="0" xfId="0" applyFont="1" applyFill="1" applyBorder="1" applyAlignment="1">
      <alignment horizontal="center" vertical="top" wrapText="1"/>
    </xf>
    <xf numFmtId="164" fontId="14" fillId="5" borderId="0" xfId="0" applyNumberFormat="1" applyFont="1" applyFill="1" applyBorder="1" applyAlignment="1">
      <alignment horizontal="right" vertical="top" wrapText="1"/>
    </xf>
    <xf numFmtId="4" fontId="14" fillId="7" borderId="0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center" vertical="center"/>
    </xf>
    <xf numFmtId="0" fontId="15" fillId="15" borderId="8" xfId="9" applyFont="1" applyFill="1" applyBorder="1" applyAlignment="1">
      <alignment vertical="center"/>
    </xf>
    <xf numFmtId="0" fontId="15" fillId="15" borderId="9" xfId="9" applyFont="1" applyFill="1" applyBorder="1" applyAlignment="1">
      <alignment vertical="center"/>
    </xf>
    <xf numFmtId="0" fontId="4" fillId="15" borderId="9" xfId="9" applyFont="1" applyFill="1" applyBorder="1" applyAlignment="1">
      <alignment horizontal="left" vertical="center"/>
    </xf>
    <xf numFmtId="0" fontId="4" fillId="15" borderId="9" xfId="9" applyFont="1" applyFill="1" applyBorder="1" applyAlignment="1">
      <alignment horizontal="center" vertical="center"/>
    </xf>
    <xf numFmtId="166" fontId="4" fillId="15" borderId="9" xfId="10" applyFont="1" applyFill="1" applyBorder="1" applyAlignment="1">
      <alignment horizontal="center" vertical="center"/>
    </xf>
    <xf numFmtId="0" fontId="4" fillId="15" borderId="9" xfId="9" applyFont="1" applyFill="1" applyBorder="1" applyAlignment="1">
      <alignment vertical="center"/>
    </xf>
    <xf numFmtId="0" fontId="4" fillId="19" borderId="27" xfId="11" applyFill="1" applyBorder="1" applyAlignment="1">
      <alignment horizontal="center"/>
    </xf>
    <xf numFmtId="0" fontId="4" fillId="19" borderId="28" xfId="11" applyFill="1" applyBorder="1" applyAlignment="1">
      <alignment horizontal="center"/>
    </xf>
    <xf numFmtId="0" fontId="4" fillId="19" borderId="29" xfId="11" applyFill="1" applyBorder="1" applyAlignment="1">
      <alignment horizontal="center"/>
    </xf>
    <xf numFmtId="0" fontId="4" fillId="0" borderId="30" xfId="11" applyBorder="1" applyAlignment="1">
      <alignment horizontal="center"/>
    </xf>
    <xf numFmtId="0" fontId="15" fillId="19" borderId="11" xfId="11" applyNumberFormat="1" applyFont="1" applyFill="1" applyBorder="1"/>
    <xf numFmtId="166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4" fillId="15" borderId="11" xfId="6" applyNumberFormat="1" applyFont="1" applyFill="1" applyBorder="1"/>
    <xf numFmtId="9" fontId="4" fillId="15" borderId="20" xfId="8" applyFont="1" applyFill="1" applyBorder="1"/>
    <xf numFmtId="0" fontId="15" fillId="0" borderId="11" xfId="11" applyFont="1" applyBorder="1"/>
    <xf numFmtId="166" fontId="4" fillId="15" borderId="11" xfId="11" applyNumberFormat="1" applyFill="1" applyBorder="1"/>
    <xf numFmtId="44" fontId="4" fillId="15" borderId="20" xfId="2" applyFont="1" applyFill="1" applyBorder="1"/>
    <xf numFmtId="10" fontId="4" fillId="15" borderId="11" xfId="8" applyNumberFormat="1" applyFont="1" applyFill="1" applyBorder="1"/>
    <xf numFmtId="9" fontId="4" fillId="15" borderId="11" xfId="6" applyFont="1" applyFill="1" applyBorder="1"/>
    <xf numFmtId="9" fontId="4" fillId="15" borderId="11" xfId="8" applyFont="1" applyFill="1" applyBorder="1"/>
    <xf numFmtId="0" fontId="4" fillId="0" borderId="11" xfId="11" applyBorder="1"/>
    <xf numFmtId="0" fontId="4" fillId="15" borderId="11" xfId="11" applyFill="1" applyBorder="1"/>
    <xf numFmtId="166" fontId="15" fillId="15" borderId="27" xfId="10" applyFont="1" applyFill="1" applyBorder="1"/>
    <xf numFmtId="10" fontId="15" fillId="15" borderId="29" xfId="11" applyNumberFormat="1" applyFont="1" applyFill="1" applyBorder="1"/>
    <xf numFmtId="166" fontId="4" fillId="15" borderId="11" xfId="11" applyNumberFormat="1" applyFont="1" applyFill="1" applyBorder="1"/>
    <xf numFmtId="10" fontId="12" fillId="15" borderId="11" xfId="6" applyNumberFormat="1" applyFont="1" applyFill="1" applyBorder="1"/>
    <xf numFmtId="0" fontId="16" fillId="21" borderId="35" xfId="12" applyFont="1" applyFill="1" applyBorder="1" applyAlignment="1">
      <alignment horizontal="center"/>
    </xf>
    <xf numFmtId="0" fontId="17" fillId="15" borderId="33" xfId="12" applyFont="1" applyFill="1" applyBorder="1"/>
    <xf numFmtId="0" fontId="17" fillId="15" borderId="0" xfId="12" applyFont="1" applyFill="1" applyBorder="1" applyAlignment="1">
      <alignment horizontal="center"/>
    </xf>
    <xf numFmtId="10" fontId="18" fillId="15" borderId="36" xfId="6" applyNumberFormat="1" applyFont="1" applyFill="1" applyBorder="1" applyAlignment="1">
      <alignment horizontal="center"/>
    </xf>
    <xf numFmtId="0" fontId="17" fillId="15" borderId="0" xfId="12" applyFont="1" applyFill="1" applyBorder="1" applyAlignment="1">
      <alignment horizontal="center" vertical="center"/>
    </xf>
    <xf numFmtId="0" fontId="17" fillId="15" borderId="37" xfId="12" applyFont="1" applyFill="1" applyBorder="1"/>
    <xf numFmtId="0" fontId="19" fillId="15" borderId="38" xfId="12" applyFont="1" applyFill="1" applyBorder="1" applyAlignment="1">
      <alignment horizontal="right"/>
    </xf>
    <xf numFmtId="10" fontId="19" fillId="15" borderId="39" xfId="12" applyNumberFormat="1" applyFont="1" applyFill="1" applyBorder="1" applyAlignment="1">
      <alignment horizontal="center"/>
    </xf>
    <xf numFmtId="0" fontId="19" fillId="15" borderId="0" xfId="12" applyFont="1" applyFill="1" applyBorder="1" applyAlignment="1">
      <alignment horizontal="right"/>
    </xf>
    <xf numFmtId="10" fontId="19" fillId="15" borderId="36" xfId="12" applyNumberFormat="1" applyFont="1" applyFill="1" applyBorder="1" applyAlignment="1">
      <alignment horizontal="center"/>
    </xf>
    <xf numFmtId="0" fontId="16" fillId="21" borderId="41" xfId="12" applyFont="1" applyFill="1" applyBorder="1" applyAlignment="1">
      <alignment horizontal="center"/>
    </xf>
    <xf numFmtId="0" fontId="17" fillId="15" borderId="40" xfId="12" applyFont="1" applyFill="1" applyBorder="1"/>
    <xf numFmtId="0" fontId="17" fillId="15" borderId="18" xfId="12" applyFont="1" applyFill="1" applyBorder="1"/>
    <xf numFmtId="10" fontId="18" fillId="15" borderId="41" xfId="6" applyNumberFormat="1" applyFont="1" applyFill="1" applyBorder="1" applyAlignment="1">
      <alignment horizontal="center"/>
    </xf>
    <xf numFmtId="0" fontId="17" fillId="15" borderId="0" xfId="12" applyFont="1" applyFill="1" applyBorder="1"/>
    <xf numFmtId="0" fontId="17" fillId="15" borderId="36" xfId="12" applyFont="1" applyFill="1" applyBorder="1" applyAlignment="1">
      <alignment horizontal="center"/>
    </xf>
    <xf numFmtId="0" fontId="17" fillId="15" borderId="33" xfId="12" applyFont="1" applyFill="1" applyBorder="1" applyAlignment="1">
      <alignment horizontal="left"/>
    </xf>
    <xf numFmtId="0" fontId="20" fillId="15" borderId="33" xfId="12" applyFont="1" applyFill="1" applyBorder="1" applyAlignment="1">
      <alignment horizontal="left"/>
    </xf>
    <xf numFmtId="0" fontId="20" fillId="15" borderId="0" xfId="12" applyFont="1" applyFill="1" applyBorder="1"/>
    <xf numFmtId="10" fontId="20" fillId="15" borderId="36" xfId="6" applyNumberFormat="1" applyFont="1" applyFill="1" applyBorder="1" applyAlignment="1">
      <alignment horizontal="center"/>
    </xf>
    <xf numFmtId="0" fontId="17" fillId="15" borderId="42" xfId="12" applyFont="1" applyFill="1" applyBorder="1"/>
    <xf numFmtId="0" fontId="19" fillId="15" borderId="43" xfId="12" applyFont="1" applyFill="1" applyBorder="1" applyAlignment="1">
      <alignment horizontal="right"/>
    </xf>
    <xf numFmtId="10" fontId="19" fillId="15" borderId="44" xfId="12" applyNumberFormat="1" applyFont="1" applyFill="1" applyBorder="1" applyAlignment="1">
      <alignment horizontal="center"/>
    </xf>
    <xf numFmtId="0" fontId="21" fillId="21" borderId="40" xfId="12" applyFont="1" applyFill="1" applyBorder="1" applyAlignment="1">
      <alignment vertical="center"/>
    </xf>
    <xf numFmtId="0" fontId="21" fillId="21" borderId="18" xfId="12" applyFont="1" applyFill="1" applyBorder="1" applyAlignment="1">
      <alignment vertical="center"/>
    </xf>
    <xf numFmtId="10" fontId="22" fillId="21" borderId="41" xfId="8" applyNumberFormat="1" applyFont="1" applyFill="1" applyBorder="1" applyAlignment="1" applyProtection="1">
      <alignment horizontal="center" vertical="center"/>
    </xf>
    <xf numFmtId="0" fontId="23" fillId="15" borderId="33" xfId="12" applyFont="1" applyFill="1" applyBorder="1"/>
    <xf numFmtId="0" fontId="17" fillId="15" borderId="36" xfId="12" applyFont="1" applyFill="1" applyBorder="1"/>
    <xf numFmtId="0" fontId="0" fillId="15" borderId="0" xfId="0" applyFill="1" applyAlignment="1">
      <alignment horizontal="left" vertical="top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vertical="center" wrapText="1"/>
    </xf>
    <xf numFmtId="10" fontId="27" fillId="15" borderId="0" xfId="0" applyNumberFormat="1" applyFont="1" applyFill="1" applyBorder="1" applyAlignment="1">
      <alignment horizontal="center" vertical="center"/>
    </xf>
    <xf numFmtId="10" fontId="27" fillId="15" borderId="36" xfId="0" applyNumberFormat="1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center" vertical="center"/>
    </xf>
    <xf numFmtId="0" fontId="26" fillId="15" borderId="22" xfId="0" applyFont="1" applyFill="1" applyBorder="1" applyAlignment="1">
      <alignment horizontal="center" vertical="center" wrapText="1"/>
    </xf>
    <xf numFmtId="10" fontId="26" fillId="15" borderId="22" xfId="0" applyNumberFormat="1" applyFont="1" applyFill="1" applyBorder="1" applyAlignment="1">
      <alignment horizontal="center" vertical="center"/>
    </xf>
    <xf numFmtId="10" fontId="26" fillId="15" borderId="35" xfId="0" applyNumberFormat="1" applyFont="1" applyFill="1" applyBorder="1" applyAlignment="1">
      <alignment horizontal="center" vertical="center"/>
    </xf>
    <xf numFmtId="0" fontId="27" fillId="15" borderId="36" xfId="0" applyFont="1" applyFill="1" applyBorder="1" applyAlignment="1">
      <alignment horizontal="center" vertical="center"/>
    </xf>
    <xf numFmtId="10" fontId="25" fillId="20" borderId="13" xfId="0" applyNumberFormat="1" applyFont="1" applyFill="1" applyBorder="1" applyAlignment="1">
      <alignment horizontal="center" vertical="center"/>
    </xf>
    <xf numFmtId="10" fontId="25" fillId="20" borderId="14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top" wrapText="1"/>
    </xf>
    <xf numFmtId="0" fontId="2" fillId="11" borderId="0" xfId="0" applyFont="1" applyFill="1" applyAlignment="1">
      <alignment vertical="top" wrapText="1"/>
    </xf>
    <xf numFmtId="10" fontId="2" fillId="18" borderId="0" xfId="0" applyNumberFormat="1" applyFont="1" applyFill="1" applyAlignment="1">
      <alignment horizontal="left" vertical="center" wrapText="1"/>
    </xf>
    <xf numFmtId="0" fontId="1" fillId="12" borderId="24" xfId="0" applyFont="1" applyFill="1" applyBorder="1" applyAlignment="1">
      <alignment horizontal="center" vertical="top" wrapText="1"/>
    </xf>
    <xf numFmtId="0" fontId="1" fillId="12" borderId="25" xfId="0" applyFont="1" applyFill="1" applyBorder="1" applyAlignment="1">
      <alignment horizontal="center" vertical="top" wrapText="1"/>
    </xf>
    <xf numFmtId="0" fontId="1" fillId="12" borderId="26" xfId="0" applyFont="1" applyFill="1" applyBorder="1" applyAlignment="1">
      <alignment horizontal="center" vertical="top" wrapText="1"/>
    </xf>
    <xf numFmtId="0" fontId="4" fillId="0" borderId="17" xfId="3" applyBorder="1" applyAlignment="1">
      <alignment horizontal="center"/>
    </xf>
    <xf numFmtId="0" fontId="4" fillId="0" borderId="18" xfId="3" applyBorder="1" applyAlignment="1">
      <alignment horizontal="center"/>
    </xf>
    <xf numFmtId="0" fontId="4" fillId="0" borderId="19" xfId="3" applyBorder="1" applyAlignment="1">
      <alignment horizont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9" fillId="17" borderId="11" xfId="3" applyFont="1" applyFill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15" borderId="8" xfId="3" applyFont="1" applyFill="1" applyBorder="1" applyAlignment="1">
      <alignment horizontal="center" vertical="center"/>
    </xf>
    <xf numFmtId="0" fontId="5" fillId="15" borderId="9" xfId="3" applyFont="1" applyFill="1" applyBorder="1" applyAlignment="1">
      <alignment horizontal="center" vertical="center"/>
    </xf>
    <xf numFmtId="0" fontId="5" fillId="15" borderId="10" xfId="3" applyFont="1" applyFill="1" applyBorder="1" applyAlignment="1">
      <alignment horizontal="center" vertical="center"/>
    </xf>
    <xf numFmtId="0" fontId="5" fillId="15" borderId="12" xfId="3" applyFont="1" applyFill="1" applyBorder="1" applyAlignment="1">
      <alignment horizontal="center" vertical="center"/>
    </xf>
    <xf numFmtId="0" fontId="5" fillId="15" borderId="13" xfId="3" applyFont="1" applyFill="1" applyBorder="1" applyAlignment="1">
      <alignment horizontal="center" vertical="center"/>
    </xf>
    <xf numFmtId="0" fontId="5" fillId="15" borderId="14" xfId="3" applyFont="1" applyFill="1" applyBorder="1" applyAlignment="1">
      <alignment horizontal="center" vertical="center"/>
    </xf>
    <xf numFmtId="10" fontId="6" fillId="16" borderId="11" xfId="4" applyNumberFormat="1" applyFont="1" applyFill="1" applyBorder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7" fillId="15" borderId="0" xfId="3" applyFont="1" applyFill="1" applyBorder="1" applyAlignment="1">
      <alignment horizontal="left" vertical="center" wrapText="1"/>
    </xf>
    <xf numFmtId="0" fontId="7" fillId="15" borderId="16" xfId="3" applyFont="1" applyFill="1" applyBorder="1" applyAlignment="1">
      <alignment horizontal="left" vertical="center" wrapText="1"/>
    </xf>
    <xf numFmtId="0" fontId="8" fillId="15" borderId="0" xfId="3" applyFont="1" applyFill="1" applyBorder="1" applyAlignment="1">
      <alignment horizontal="left" vertical="center"/>
    </xf>
    <xf numFmtId="0" fontId="4" fillId="0" borderId="17" xfId="3" applyBorder="1" applyAlignment="1">
      <alignment horizontal="left"/>
    </xf>
    <xf numFmtId="0" fontId="4" fillId="0" borderId="18" xfId="3" applyBorder="1" applyAlignment="1">
      <alignment horizontal="left"/>
    </xf>
    <xf numFmtId="0" fontId="4" fillId="0" borderId="19" xfId="3" applyBorder="1" applyAlignment="1">
      <alignment horizontal="left"/>
    </xf>
    <xf numFmtId="9" fontId="4" fillId="19" borderId="11" xfId="8" applyFont="1" applyFill="1" applyBorder="1" applyAlignment="1">
      <alignment horizontal="center" vertical="center"/>
    </xf>
    <xf numFmtId="0" fontId="15" fillId="0" borderId="9" xfId="9" applyFont="1" applyBorder="1" applyAlignment="1">
      <alignment horizontal="center" vertical="center"/>
    </xf>
    <xf numFmtId="0" fontId="4" fillId="15" borderId="24" xfId="11" applyFill="1" applyBorder="1" applyAlignment="1">
      <alignment horizontal="center"/>
    </xf>
    <xf numFmtId="0" fontId="4" fillId="15" borderId="26" xfId="11" applyFill="1" applyBorder="1" applyAlignment="1">
      <alignment horizontal="center"/>
    </xf>
    <xf numFmtId="44" fontId="15" fillId="15" borderId="31" xfId="8" applyNumberFormat="1" applyFont="1" applyFill="1" applyBorder="1" applyAlignment="1">
      <alignment horizontal="center" vertical="center"/>
    </xf>
    <xf numFmtId="9" fontId="15" fillId="15" borderId="32" xfId="8" applyFont="1" applyFill="1" applyBorder="1" applyAlignment="1">
      <alignment horizontal="center" vertical="center"/>
    </xf>
    <xf numFmtId="9" fontId="15" fillId="15" borderId="20" xfId="8" applyFont="1" applyFill="1" applyBorder="1" applyAlignment="1">
      <alignment horizontal="center" vertical="center"/>
    </xf>
    <xf numFmtId="0" fontId="4" fillId="15" borderId="8" xfId="11" applyFill="1" applyBorder="1" applyAlignment="1">
      <alignment horizontal="center" vertical="center"/>
    </xf>
    <xf numFmtId="0" fontId="4" fillId="15" borderId="9" xfId="11" applyFill="1" applyBorder="1" applyAlignment="1">
      <alignment horizontal="center" vertical="center"/>
    </xf>
    <xf numFmtId="0" fontId="4" fillId="15" borderId="33" xfId="11" applyFill="1" applyBorder="1" applyAlignment="1">
      <alignment horizontal="center" vertical="center"/>
    </xf>
    <xf numFmtId="0" fontId="4" fillId="15" borderId="0" xfId="11" applyFill="1" applyBorder="1" applyAlignment="1">
      <alignment horizontal="center" vertical="center"/>
    </xf>
    <xf numFmtId="0" fontId="4" fillId="15" borderId="12" xfId="11" applyFill="1" applyBorder="1" applyAlignment="1">
      <alignment horizontal="center" vertical="center"/>
    </xf>
    <xf numFmtId="0" fontId="4" fillId="15" borderId="13" xfId="11" applyFill="1" applyBorder="1" applyAlignment="1">
      <alignment horizontal="center" vertical="center"/>
    </xf>
    <xf numFmtId="0" fontId="16" fillId="20" borderId="24" xfId="12" applyFont="1" applyFill="1" applyBorder="1" applyAlignment="1">
      <alignment horizontal="center"/>
    </xf>
    <xf numFmtId="0" fontId="16" fillId="20" borderId="25" xfId="12" applyFont="1" applyFill="1" applyBorder="1" applyAlignment="1">
      <alignment horizontal="center"/>
    </xf>
    <xf numFmtId="0" fontId="16" fillId="20" borderId="26" xfId="12" applyFont="1" applyFill="1" applyBorder="1" applyAlignment="1">
      <alignment horizontal="center"/>
    </xf>
    <xf numFmtId="0" fontId="16" fillId="21" borderId="34" xfId="12" applyFont="1" applyFill="1" applyBorder="1" applyAlignment="1">
      <alignment horizontal="center"/>
    </xf>
    <xf numFmtId="0" fontId="16" fillId="21" borderId="22" xfId="12" applyFont="1" applyFill="1" applyBorder="1" applyAlignment="1">
      <alignment horizontal="center"/>
    </xf>
    <xf numFmtId="0" fontId="16" fillId="21" borderId="40" xfId="12" applyFont="1" applyFill="1" applyBorder="1" applyAlignment="1">
      <alignment horizontal="center"/>
    </xf>
    <xf numFmtId="0" fontId="16" fillId="21" borderId="18" xfId="12" applyFont="1" applyFill="1" applyBorder="1" applyAlignment="1">
      <alignment horizontal="center"/>
    </xf>
    <xf numFmtId="0" fontId="26" fillId="15" borderId="33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36" xfId="0" applyFont="1" applyFill="1" applyBorder="1" applyAlignment="1">
      <alignment horizontal="center" vertical="center"/>
    </xf>
    <xf numFmtId="0" fontId="25" fillId="20" borderId="12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/>
    </xf>
    <xf numFmtId="0" fontId="24" fillId="20" borderId="24" xfId="0" applyFont="1" applyFill="1" applyBorder="1" applyAlignment="1">
      <alignment horizontal="center" vertical="center"/>
    </xf>
    <xf numFmtId="0" fontId="24" fillId="20" borderId="25" xfId="0" applyFont="1" applyFill="1" applyBorder="1" applyAlignment="1">
      <alignment horizontal="center" vertical="center"/>
    </xf>
    <xf numFmtId="0" fontId="24" fillId="20" borderId="26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5" fillId="20" borderId="8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85725</xdr:rowOff>
    </xdr:from>
    <xdr:to>
      <xdr:col>8</xdr:col>
      <xdr:colOff>866775</xdr:colOff>
      <xdr:row>25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36</xdr:row>
      <xdr:rowOff>85725</xdr:rowOff>
    </xdr:from>
    <xdr:to>
      <xdr:col>8</xdr:col>
      <xdr:colOff>866775</xdr:colOff>
      <xdr:row>36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44</xdr:row>
      <xdr:rowOff>85725</xdr:rowOff>
    </xdr:from>
    <xdr:to>
      <xdr:col>8</xdr:col>
      <xdr:colOff>866775</xdr:colOff>
      <xdr:row>44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53</xdr:row>
      <xdr:rowOff>85725</xdr:rowOff>
    </xdr:from>
    <xdr:to>
      <xdr:col>8</xdr:col>
      <xdr:colOff>866775</xdr:colOff>
      <xdr:row>53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61</xdr:row>
      <xdr:rowOff>85725</xdr:rowOff>
    </xdr:from>
    <xdr:to>
      <xdr:col>8</xdr:col>
      <xdr:colOff>866775</xdr:colOff>
      <xdr:row>61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68</xdr:row>
      <xdr:rowOff>85725</xdr:rowOff>
    </xdr:from>
    <xdr:to>
      <xdr:col>8</xdr:col>
      <xdr:colOff>866775</xdr:colOff>
      <xdr:row>68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2270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75</xdr:row>
      <xdr:rowOff>85725</xdr:rowOff>
    </xdr:from>
    <xdr:to>
      <xdr:col>8</xdr:col>
      <xdr:colOff>866775</xdr:colOff>
      <xdr:row>75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09550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82</xdr:row>
      <xdr:rowOff>85725</xdr:rowOff>
    </xdr:from>
    <xdr:to>
      <xdr:col>8</xdr:col>
      <xdr:colOff>866775</xdr:colOff>
      <xdr:row>82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2402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88</xdr:row>
      <xdr:rowOff>85725</xdr:rowOff>
    </xdr:from>
    <xdr:to>
      <xdr:col>8</xdr:col>
      <xdr:colOff>866775</xdr:colOff>
      <xdr:row>88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988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94</xdr:row>
      <xdr:rowOff>85725</xdr:rowOff>
    </xdr:from>
    <xdr:to>
      <xdr:col>8</xdr:col>
      <xdr:colOff>866775</xdr:colOff>
      <xdr:row>94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3131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107</xdr:row>
      <xdr:rowOff>85725</xdr:rowOff>
    </xdr:from>
    <xdr:to>
      <xdr:col>8</xdr:col>
      <xdr:colOff>866775</xdr:colOff>
      <xdr:row>107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116</xdr:row>
      <xdr:rowOff>85725</xdr:rowOff>
    </xdr:from>
    <xdr:to>
      <xdr:col>8</xdr:col>
      <xdr:colOff>866775</xdr:colOff>
      <xdr:row>116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12788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127</xdr:row>
      <xdr:rowOff>85725</xdr:rowOff>
    </xdr:from>
    <xdr:to>
      <xdr:col>8</xdr:col>
      <xdr:colOff>866775</xdr:colOff>
      <xdr:row>127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137</xdr:row>
      <xdr:rowOff>85725</xdr:rowOff>
    </xdr:from>
    <xdr:to>
      <xdr:col>8</xdr:col>
      <xdr:colOff>866775</xdr:colOff>
      <xdr:row>137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5283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152</xdr:row>
      <xdr:rowOff>85725</xdr:rowOff>
    </xdr:from>
    <xdr:to>
      <xdr:col>8</xdr:col>
      <xdr:colOff>866775</xdr:colOff>
      <xdr:row>152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69938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167</xdr:row>
      <xdr:rowOff>85725</xdr:rowOff>
    </xdr:from>
    <xdr:to>
      <xdr:col>8</xdr:col>
      <xdr:colOff>866775</xdr:colOff>
      <xdr:row>167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88988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176</xdr:row>
      <xdr:rowOff>85725</xdr:rowOff>
    </xdr:from>
    <xdr:to>
      <xdr:col>8</xdr:col>
      <xdr:colOff>866775</xdr:colOff>
      <xdr:row>176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4353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185</xdr:row>
      <xdr:rowOff>85725</xdr:rowOff>
    </xdr:from>
    <xdr:to>
      <xdr:col>8</xdr:col>
      <xdr:colOff>866775</xdr:colOff>
      <xdr:row>185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2849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191</xdr:row>
      <xdr:rowOff>85725</xdr:rowOff>
    </xdr:from>
    <xdr:to>
      <xdr:col>8</xdr:col>
      <xdr:colOff>866775</xdr:colOff>
      <xdr:row>191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198</xdr:row>
      <xdr:rowOff>85725</xdr:rowOff>
    </xdr:from>
    <xdr:to>
      <xdr:col>8</xdr:col>
      <xdr:colOff>866775</xdr:colOff>
      <xdr:row>198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7"/>
  <sheetViews>
    <sheetView tabSelected="1" view="pageBreakPreview" zoomScaleNormal="100" zoomScaleSheetLayoutView="100" workbookViewId="0">
      <selection activeCell="D25" sqref="D25"/>
    </sheetView>
  </sheetViews>
  <sheetFormatPr defaultColWidth="9.140625" defaultRowHeight="12" x14ac:dyDescent="0.2"/>
  <cols>
    <col min="1" max="1" width="9.7109375" style="45" customWidth="1"/>
    <col min="2" max="2" width="7.85546875" style="45" bestFit="1" customWidth="1"/>
    <col min="3" max="3" width="6" style="45" bestFit="1" customWidth="1"/>
    <col min="4" max="4" width="40.7109375" style="45" bestFit="1" customWidth="1"/>
    <col min="5" max="5" width="8.7109375" style="45" customWidth="1"/>
    <col min="6" max="6" width="5.85546875" style="45" customWidth="1"/>
    <col min="7" max="7" width="7" style="45" bestFit="1" customWidth="1"/>
    <col min="8" max="8" width="11.42578125" style="45" customWidth="1"/>
    <col min="9" max="9" width="11.7109375" style="45" customWidth="1"/>
    <col min="10" max="10" width="11" style="45" customWidth="1"/>
    <col min="11" max="16384" width="9.140625" style="45"/>
  </cols>
  <sheetData>
    <row r="1" spans="1:10" ht="15" customHeight="1" x14ac:dyDescent="0.2">
      <c r="A1" s="57" t="s">
        <v>96</v>
      </c>
      <c r="B1" s="140" t="s">
        <v>300</v>
      </c>
      <c r="C1" s="140"/>
      <c r="D1" s="140"/>
      <c r="E1" s="140"/>
      <c r="F1" s="140"/>
      <c r="G1" s="43"/>
      <c r="H1" s="43"/>
      <c r="I1" s="141"/>
      <c r="J1" s="61"/>
    </row>
    <row r="2" spans="1:10" ht="15" x14ac:dyDescent="0.2">
      <c r="A2" s="58" t="s">
        <v>205</v>
      </c>
      <c r="B2" s="59">
        <f>BDI!C20</f>
        <v>0.24879999999999999</v>
      </c>
      <c r="C2" s="60"/>
      <c r="D2" s="60"/>
      <c r="E2" s="60"/>
      <c r="F2" s="60"/>
      <c r="G2" s="42"/>
      <c r="H2" s="42"/>
      <c r="I2" s="142"/>
      <c r="J2" s="61"/>
    </row>
    <row r="3" spans="1:10" ht="15.75" thickBot="1" x14ac:dyDescent="0.25">
      <c r="A3" s="58" t="s">
        <v>99</v>
      </c>
      <c r="B3" s="143" t="s">
        <v>206</v>
      </c>
      <c r="C3" s="143"/>
      <c r="D3" s="143"/>
      <c r="E3" s="143"/>
      <c r="F3" s="60"/>
      <c r="G3" s="42"/>
      <c r="H3" s="42"/>
      <c r="I3" s="42"/>
      <c r="J3" s="61"/>
    </row>
    <row r="4" spans="1:10" ht="15" customHeight="1" thickBot="1" x14ac:dyDescent="0.25">
      <c r="A4" s="144" t="s">
        <v>76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s="1" customFormat="1" ht="22.5" customHeight="1" x14ac:dyDescent="0.2">
      <c r="A5" s="62" t="s">
        <v>67</v>
      </c>
      <c r="B5" s="62" t="s">
        <v>46</v>
      </c>
      <c r="C5" s="62" t="s">
        <v>13</v>
      </c>
      <c r="D5" s="62" t="s">
        <v>35</v>
      </c>
      <c r="E5" s="62" t="s">
        <v>51</v>
      </c>
      <c r="F5" s="62" t="s">
        <v>25</v>
      </c>
      <c r="G5" s="63" t="s">
        <v>62</v>
      </c>
      <c r="H5" s="63" t="s">
        <v>114</v>
      </c>
      <c r="I5" s="63" t="s">
        <v>203</v>
      </c>
      <c r="J5" s="63" t="s">
        <v>204</v>
      </c>
    </row>
    <row r="6" spans="1:10" ht="15" customHeight="1" x14ac:dyDescent="0.2">
      <c r="A6" s="46">
        <v>1</v>
      </c>
      <c r="B6" s="47"/>
      <c r="C6" s="47"/>
      <c r="D6" s="47" t="s">
        <v>40</v>
      </c>
      <c r="E6" s="47"/>
      <c r="F6" s="47"/>
      <c r="G6" s="48"/>
      <c r="H6" s="50"/>
      <c r="I6" s="50"/>
      <c r="J6" s="49">
        <f>J7</f>
        <v>2446.4741279999998</v>
      </c>
    </row>
    <row r="7" spans="1:10" ht="15" customHeight="1" x14ac:dyDescent="0.2">
      <c r="A7" s="51" t="s">
        <v>0</v>
      </c>
      <c r="B7" s="52" t="s">
        <v>63</v>
      </c>
      <c r="C7" s="52" t="s">
        <v>50</v>
      </c>
      <c r="D7" s="52" t="s">
        <v>9</v>
      </c>
      <c r="E7" s="52" t="s">
        <v>50</v>
      </c>
      <c r="F7" s="53" t="s">
        <v>21</v>
      </c>
      <c r="G7" s="54">
        <v>6</v>
      </c>
      <c r="H7" s="56">
        <f>VLOOKUP(B7,'CADERNO DE COMPOSIÇAO'!$A$7:$J$1110,10,FALSE)</f>
        <v>326.51</v>
      </c>
      <c r="I7" s="56">
        <f>H7*(1+$B$2)</f>
        <v>407.74568799999997</v>
      </c>
      <c r="J7" s="55">
        <f>I7*G7</f>
        <v>2446.4741279999998</v>
      </c>
    </row>
    <row r="8" spans="1:10" ht="15" customHeight="1" x14ac:dyDescent="0.2">
      <c r="A8" s="46">
        <v>2</v>
      </c>
      <c r="B8" s="47"/>
      <c r="C8" s="47"/>
      <c r="D8" s="47" t="s">
        <v>20</v>
      </c>
      <c r="E8" s="47"/>
      <c r="F8" s="47"/>
      <c r="G8" s="48"/>
      <c r="H8" s="50"/>
      <c r="I8" s="50"/>
      <c r="J8" s="49">
        <f>J9+J10+J11+J12+J13+J14</f>
        <v>23953.114163999999</v>
      </c>
    </row>
    <row r="9" spans="1:10" ht="15" customHeight="1" x14ac:dyDescent="0.2">
      <c r="A9" s="51" t="s">
        <v>80</v>
      </c>
      <c r="B9" s="52" t="s">
        <v>56</v>
      </c>
      <c r="C9" s="52" t="s">
        <v>50</v>
      </c>
      <c r="D9" s="52" t="s">
        <v>24</v>
      </c>
      <c r="E9" s="52" t="s">
        <v>50</v>
      </c>
      <c r="F9" s="53" t="s">
        <v>21</v>
      </c>
      <c r="G9" s="54">
        <v>367.5</v>
      </c>
      <c r="H9" s="56">
        <f>VLOOKUP(B9,'CADERNO DE COMPOSIÇAO'!$A$7:$J$1110,10,FALSE)</f>
        <v>6.47</v>
      </c>
      <c r="I9" s="56">
        <f t="shared" ref="I9:I14" si="0">H9*(1+$B$2)</f>
        <v>8.0797359999999987</v>
      </c>
      <c r="J9" s="55">
        <f t="shared" ref="J9:J14" si="1">I9*G9</f>
        <v>2969.3029799999995</v>
      </c>
    </row>
    <row r="10" spans="1:10" ht="15" customHeight="1" x14ac:dyDescent="0.2">
      <c r="A10" s="51" t="s">
        <v>81</v>
      </c>
      <c r="B10" s="52" t="s">
        <v>48</v>
      </c>
      <c r="C10" s="52" t="s">
        <v>50</v>
      </c>
      <c r="D10" s="52" t="s">
        <v>69</v>
      </c>
      <c r="E10" s="52" t="s">
        <v>50</v>
      </c>
      <c r="F10" s="53" t="s">
        <v>21</v>
      </c>
      <c r="G10" s="54">
        <v>110.25</v>
      </c>
      <c r="H10" s="56">
        <f>VLOOKUP(B10,'CADERNO DE COMPOSIÇAO'!$A$7:$J$1110,10,FALSE)</f>
        <v>73.010000000000005</v>
      </c>
      <c r="I10" s="56">
        <f t="shared" si="0"/>
        <v>91.174887999999996</v>
      </c>
      <c r="J10" s="55">
        <f t="shared" si="1"/>
        <v>10052.031401999999</v>
      </c>
    </row>
    <row r="11" spans="1:10" ht="15" customHeight="1" x14ac:dyDescent="0.2">
      <c r="A11" s="51" t="s">
        <v>82</v>
      </c>
      <c r="B11" s="52" t="s">
        <v>47</v>
      </c>
      <c r="C11" s="52" t="s">
        <v>50</v>
      </c>
      <c r="D11" s="52" t="s">
        <v>79</v>
      </c>
      <c r="E11" s="52" t="s">
        <v>50</v>
      </c>
      <c r="F11" s="53" t="s">
        <v>21</v>
      </c>
      <c r="G11" s="54">
        <v>110.25</v>
      </c>
      <c r="H11" s="56">
        <f>VLOOKUP(B11,'CADERNO DE COMPOSIÇAO'!$A$7:$J$1110,10,FALSE)</f>
        <v>59.69</v>
      </c>
      <c r="I11" s="56">
        <f t="shared" si="0"/>
        <v>74.540871999999993</v>
      </c>
      <c r="J11" s="55">
        <f t="shared" si="1"/>
        <v>8218.1311379999988</v>
      </c>
    </row>
    <row r="12" spans="1:10" ht="15" customHeight="1" x14ac:dyDescent="0.2">
      <c r="A12" s="51" t="s">
        <v>82</v>
      </c>
      <c r="B12" s="52" t="s">
        <v>31</v>
      </c>
      <c r="C12" s="52" t="s">
        <v>50</v>
      </c>
      <c r="D12" s="52" t="s">
        <v>70</v>
      </c>
      <c r="E12" s="52" t="s">
        <v>50</v>
      </c>
      <c r="F12" s="53" t="s">
        <v>6</v>
      </c>
      <c r="G12" s="54">
        <v>60</v>
      </c>
      <c r="H12" s="56">
        <f>VLOOKUP(B12,'CADERNO DE COMPOSIÇAO'!$A$7:$J$1110,10,FALSE)</f>
        <v>18.61</v>
      </c>
      <c r="I12" s="56">
        <f t="shared" si="0"/>
        <v>23.240167999999997</v>
      </c>
      <c r="J12" s="55">
        <f t="shared" si="1"/>
        <v>1394.4100799999999</v>
      </c>
    </row>
    <row r="13" spans="1:10" ht="15" customHeight="1" x14ac:dyDescent="0.2">
      <c r="A13" s="51" t="s">
        <v>83</v>
      </c>
      <c r="B13" s="52" t="s">
        <v>15</v>
      </c>
      <c r="C13" s="52" t="s">
        <v>50</v>
      </c>
      <c r="D13" s="52" t="s">
        <v>68</v>
      </c>
      <c r="E13" s="52" t="s">
        <v>50</v>
      </c>
      <c r="F13" s="53" t="s">
        <v>6</v>
      </c>
      <c r="G13" s="54">
        <v>60</v>
      </c>
      <c r="H13" s="56">
        <f>VLOOKUP(B13,'CADERNO DE COMPOSIÇAO'!$A$7:$J$1110,10,FALSE)</f>
        <v>8.75</v>
      </c>
      <c r="I13" s="56">
        <f t="shared" si="0"/>
        <v>10.927</v>
      </c>
      <c r="J13" s="55">
        <f t="shared" si="1"/>
        <v>655.62</v>
      </c>
    </row>
    <row r="14" spans="1:10" ht="15" customHeight="1" x14ac:dyDescent="0.2">
      <c r="A14" s="51" t="s">
        <v>84</v>
      </c>
      <c r="B14" s="52" t="s">
        <v>86</v>
      </c>
      <c r="C14" s="52" t="s">
        <v>50</v>
      </c>
      <c r="D14" s="52" t="s">
        <v>55</v>
      </c>
      <c r="E14" s="52" t="s">
        <v>50</v>
      </c>
      <c r="F14" s="53" t="s">
        <v>21</v>
      </c>
      <c r="G14" s="54">
        <v>110.25</v>
      </c>
      <c r="H14" s="56">
        <f>VLOOKUP(B14,'CADERNO DE COMPOSIÇAO'!$A$7:$J$1110,10,FALSE)</f>
        <v>4.82</v>
      </c>
      <c r="I14" s="56">
        <f t="shared" si="0"/>
        <v>6.0192160000000001</v>
      </c>
      <c r="J14" s="55">
        <f t="shared" si="1"/>
        <v>663.61856399999999</v>
      </c>
    </row>
    <row r="15" spans="1:10" ht="15" customHeight="1" x14ac:dyDescent="0.2">
      <c r="A15" s="46">
        <v>3</v>
      </c>
      <c r="B15" s="47"/>
      <c r="C15" s="47"/>
      <c r="D15" s="47" t="s">
        <v>88</v>
      </c>
      <c r="E15" s="47"/>
      <c r="F15" s="47"/>
      <c r="G15" s="48"/>
      <c r="H15" s="50"/>
      <c r="I15" s="50"/>
      <c r="J15" s="49">
        <f>J16+J17</f>
        <v>550.63338399999998</v>
      </c>
    </row>
    <row r="16" spans="1:10" ht="15" customHeight="1" x14ac:dyDescent="0.2">
      <c r="A16" s="51" t="s">
        <v>71</v>
      </c>
      <c r="B16" s="52" t="s">
        <v>4</v>
      </c>
      <c r="C16" s="52" t="s">
        <v>50</v>
      </c>
      <c r="D16" s="52" t="s">
        <v>87</v>
      </c>
      <c r="E16" s="52" t="s">
        <v>50</v>
      </c>
      <c r="F16" s="53" t="s">
        <v>49</v>
      </c>
      <c r="G16" s="54">
        <v>5</v>
      </c>
      <c r="H16" s="56">
        <f>VLOOKUP(B16,'CADERNO DE COMPOSIÇAO'!$A$7:$J$1110,10,FALSE)</f>
        <v>63.39</v>
      </c>
      <c r="I16" s="56">
        <f>H16*(1+$B$2)</f>
        <v>79.161431999999991</v>
      </c>
      <c r="J16" s="55">
        <f>I16*G16</f>
        <v>395.80715999999995</v>
      </c>
    </row>
    <row r="17" spans="1:10" ht="15" customHeight="1" x14ac:dyDescent="0.2">
      <c r="A17" s="51" t="s">
        <v>74</v>
      </c>
      <c r="B17" s="52" t="s">
        <v>3</v>
      </c>
      <c r="C17" s="52" t="s">
        <v>50</v>
      </c>
      <c r="D17" s="52" t="s">
        <v>77</v>
      </c>
      <c r="E17" s="52" t="s">
        <v>50</v>
      </c>
      <c r="F17" s="53" t="s">
        <v>49</v>
      </c>
      <c r="G17" s="54">
        <v>2</v>
      </c>
      <c r="H17" s="56">
        <f>VLOOKUP(B17,'CADERNO DE COMPOSIÇAO'!$A$7:$J$1110,10,FALSE)</f>
        <v>61.99</v>
      </c>
      <c r="I17" s="56">
        <f>H17*(1+$B$2)</f>
        <v>77.413111999999998</v>
      </c>
      <c r="J17" s="55">
        <f>I17*G17</f>
        <v>154.826224</v>
      </c>
    </row>
    <row r="18" spans="1:10" ht="15" customHeight="1" x14ac:dyDescent="0.2">
      <c r="A18" s="46">
        <v>4</v>
      </c>
      <c r="B18" s="47"/>
      <c r="C18" s="47"/>
      <c r="D18" s="47" t="s">
        <v>61</v>
      </c>
      <c r="E18" s="47"/>
      <c r="F18" s="47"/>
      <c r="G18" s="48"/>
      <c r="H18" s="50"/>
      <c r="I18" s="50"/>
      <c r="J18" s="49">
        <f>J19+J20</f>
        <v>1907.6668799999998</v>
      </c>
    </row>
    <row r="19" spans="1:10" ht="15" customHeight="1" x14ac:dyDescent="0.2">
      <c r="A19" s="51" t="s">
        <v>64</v>
      </c>
      <c r="B19" s="52" t="s">
        <v>45</v>
      </c>
      <c r="C19" s="52" t="s">
        <v>50</v>
      </c>
      <c r="D19" s="52" t="s">
        <v>66</v>
      </c>
      <c r="E19" s="52" t="s">
        <v>50</v>
      </c>
      <c r="F19" s="53" t="s">
        <v>38</v>
      </c>
      <c r="G19" s="54">
        <v>8</v>
      </c>
      <c r="H19" s="56">
        <f>VLOOKUP(B19,'CADERNO DE COMPOSIÇAO'!$A$7:$J$1110,10,FALSE)</f>
        <v>104.77</v>
      </c>
      <c r="I19" s="56">
        <f>H19*(1+$B$2)</f>
        <v>130.83677599999999</v>
      </c>
      <c r="J19" s="55">
        <f>I19*G19</f>
        <v>1046.6942079999999</v>
      </c>
    </row>
    <row r="20" spans="1:10" ht="15" customHeight="1" x14ac:dyDescent="0.2">
      <c r="A20" s="51" t="s">
        <v>65</v>
      </c>
      <c r="B20" s="52" t="s">
        <v>44</v>
      </c>
      <c r="C20" s="52" t="s">
        <v>50</v>
      </c>
      <c r="D20" s="52" t="s">
        <v>58</v>
      </c>
      <c r="E20" s="52" t="s">
        <v>50</v>
      </c>
      <c r="F20" s="53" t="s">
        <v>38</v>
      </c>
      <c r="G20" s="54">
        <v>8</v>
      </c>
      <c r="H20" s="56">
        <f>VLOOKUP(B20,'CADERNO DE COMPOSIÇAO'!$A$7:$J$1110,10,FALSE)</f>
        <v>86.18</v>
      </c>
      <c r="I20" s="56">
        <f>H20*(1+$B$2)</f>
        <v>107.621584</v>
      </c>
      <c r="J20" s="55">
        <f>I20*G20</f>
        <v>860.97267199999999</v>
      </c>
    </row>
    <row r="21" spans="1:10" ht="15" customHeight="1" x14ac:dyDescent="0.2">
      <c r="A21" s="46">
        <v>5</v>
      </c>
      <c r="B21" s="47"/>
      <c r="C21" s="47"/>
      <c r="D21" s="47" t="s">
        <v>72</v>
      </c>
      <c r="E21" s="47"/>
      <c r="F21" s="47"/>
      <c r="G21" s="48"/>
      <c r="H21" s="50"/>
      <c r="I21" s="50"/>
      <c r="J21" s="49">
        <f>J22</f>
        <v>2781.4772159999998</v>
      </c>
    </row>
    <row r="22" spans="1:10" ht="15" customHeight="1" x14ac:dyDescent="0.2">
      <c r="A22" s="51" t="s">
        <v>53</v>
      </c>
      <c r="B22" s="52" t="s">
        <v>73</v>
      </c>
      <c r="C22" s="52" t="s">
        <v>50</v>
      </c>
      <c r="D22" s="52" t="s">
        <v>60</v>
      </c>
      <c r="E22" s="52" t="s">
        <v>50</v>
      </c>
      <c r="F22" s="53" t="s">
        <v>38</v>
      </c>
      <c r="G22" s="54">
        <v>36</v>
      </c>
      <c r="H22" s="56">
        <f>VLOOKUP(B22,'CADERNO DE COMPOSIÇAO'!$A$7:$J$1110,10,FALSE)</f>
        <v>61.870000000000005</v>
      </c>
      <c r="I22" s="56">
        <f>H22*(1+$B$2)</f>
        <v>77.263255999999998</v>
      </c>
      <c r="J22" s="55">
        <f>I22*G22</f>
        <v>2781.4772159999998</v>
      </c>
    </row>
    <row r="23" spans="1:10" ht="15" customHeight="1" x14ac:dyDescent="0.2">
      <c r="A23" s="46">
        <v>6</v>
      </c>
      <c r="B23" s="47"/>
      <c r="C23" s="47"/>
      <c r="D23" s="47" t="s">
        <v>12</v>
      </c>
      <c r="E23" s="47"/>
      <c r="F23" s="47"/>
      <c r="G23" s="48"/>
      <c r="H23" s="50"/>
      <c r="I23" s="50"/>
      <c r="J23" s="49">
        <f>J24+J25+J26</f>
        <v>53362.821714719998</v>
      </c>
    </row>
    <row r="24" spans="1:10" ht="15" customHeight="1" x14ac:dyDescent="0.2">
      <c r="A24" s="51" t="s">
        <v>41</v>
      </c>
      <c r="B24" s="52" t="s">
        <v>19</v>
      </c>
      <c r="C24" s="52" t="s">
        <v>50</v>
      </c>
      <c r="D24" s="52" t="s">
        <v>75</v>
      </c>
      <c r="E24" s="52" t="s">
        <v>50</v>
      </c>
      <c r="F24" s="53" t="s">
        <v>21</v>
      </c>
      <c r="G24" s="54">
        <v>390</v>
      </c>
      <c r="H24" s="56">
        <f>VLOOKUP(B24,'CADERNO DE COMPOSIÇAO'!$A$7:$J$1110,10,FALSE)</f>
        <v>12.889999999999999</v>
      </c>
      <c r="I24" s="56">
        <f>H24*(1+$B$2)</f>
        <v>16.097031999999999</v>
      </c>
      <c r="J24" s="55">
        <f>I24*G24</f>
        <v>6277.8424799999993</v>
      </c>
    </row>
    <row r="25" spans="1:10" ht="15" customHeight="1" x14ac:dyDescent="0.2">
      <c r="A25" s="51" t="s">
        <v>42</v>
      </c>
      <c r="B25" s="52" t="s">
        <v>37</v>
      </c>
      <c r="C25" s="52" t="s">
        <v>50</v>
      </c>
      <c r="D25" s="52" t="s">
        <v>39</v>
      </c>
      <c r="E25" s="52" t="s">
        <v>50</v>
      </c>
      <c r="F25" s="53" t="s">
        <v>21</v>
      </c>
      <c r="G25" s="54">
        <v>1262.58</v>
      </c>
      <c r="H25" s="56">
        <f>VLOOKUP(B25,'CADERNO DE COMPOSIÇAO'!$A$7:$J$1110,10,FALSE)</f>
        <v>28.93</v>
      </c>
      <c r="I25" s="56">
        <f>H25*(1+$B$2)</f>
        <v>36.127783999999998</v>
      </c>
      <c r="J25" s="55">
        <f>I25*G25</f>
        <v>45614.217522719999</v>
      </c>
    </row>
    <row r="26" spans="1:10" ht="15" customHeight="1" x14ac:dyDescent="0.2">
      <c r="A26" s="51" t="s">
        <v>43</v>
      </c>
      <c r="B26" s="52" t="s">
        <v>18</v>
      </c>
      <c r="C26" s="52" t="s">
        <v>50</v>
      </c>
      <c r="D26" s="52" t="s">
        <v>85</v>
      </c>
      <c r="E26" s="52" t="s">
        <v>50</v>
      </c>
      <c r="F26" s="53" t="s">
        <v>21</v>
      </c>
      <c r="G26" s="54">
        <v>32.4</v>
      </c>
      <c r="H26" s="56">
        <f>VLOOKUP(B26,'CADERNO DE COMPOSIÇAO'!$A$7:$J$1110,10,FALSE)</f>
        <v>36.35</v>
      </c>
      <c r="I26" s="56">
        <f>H26*(1+$B$2)</f>
        <v>45.393879999999996</v>
      </c>
      <c r="J26" s="55">
        <f>I26*G26</f>
        <v>1470.7617119999998</v>
      </c>
    </row>
    <row r="27" spans="1:10" ht="15" customHeight="1" x14ac:dyDescent="0.2">
      <c r="A27" s="46">
        <v>7</v>
      </c>
      <c r="B27" s="47"/>
      <c r="C27" s="47"/>
      <c r="D27" s="47" t="s">
        <v>14</v>
      </c>
      <c r="E27" s="47"/>
      <c r="F27" s="47"/>
      <c r="G27" s="48"/>
      <c r="H27" s="50"/>
      <c r="I27" s="50"/>
      <c r="J27" s="49">
        <f>J28+J29+J30+J31+J32</f>
        <v>60726.856198399997</v>
      </c>
    </row>
    <row r="28" spans="1:10" ht="15" customHeight="1" x14ac:dyDescent="0.2">
      <c r="A28" s="51" t="s">
        <v>26</v>
      </c>
      <c r="B28" s="52" t="s">
        <v>78</v>
      </c>
      <c r="C28" s="52" t="s">
        <v>50</v>
      </c>
      <c r="D28" s="52" t="s">
        <v>54</v>
      </c>
      <c r="E28" s="52" t="s">
        <v>50</v>
      </c>
      <c r="F28" s="53" t="s">
        <v>6</v>
      </c>
      <c r="G28" s="54">
        <v>21.5</v>
      </c>
      <c r="H28" s="56">
        <f>VLOOKUP(B28,'CADERNO DE COMPOSIÇAO'!$A$7:$J$1110,10,FALSE)</f>
        <v>226.9</v>
      </c>
      <c r="I28" s="56">
        <f>H28*(1+$B$2)</f>
        <v>283.35271999999998</v>
      </c>
      <c r="J28" s="55">
        <f>I28*G28</f>
        <v>6092.0834799999993</v>
      </c>
    </row>
    <row r="29" spans="1:10" ht="15" customHeight="1" x14ac:dyDescent="0.2">
      <c r="A29" s="51" t="s">
        <v>27</v>
      </c>
      <c r="B29" s="52" t="s">
        <v>22</v>
      </c>
      <c r="C29" s="52" t="s">
        <v>50</v>
      </c>
      <c r="D29" s="52" t="s">
        <v>16</v>
      </c>
      <c r="E29" s="52" t="s">
        <v>50</v>
      </c>
      <c r="F29" s="53" t="s">
        <v>6</v>
      </c>
      <c r="G29" s="54">
        <v>98.3</v>
      </c>
      <c r="H29" s="56">
        <f>VLOOKUP(B29,'CADERNO DE COMPOSIÇAO'!$A$7:$J$1110,10,FALSE)</f>
        <v>383.76</v>
      </c>
      <c r="I29" s="56">
        <f>H29*(1+$B$2)</f>
        <v>479.23948799999994</v>
      </c>
      <c r="J29" s="55">
        <f>I29*G29</f>
        <v>47109.241670399992</v>
      </c>
    </row>
    <row r="30" spans="1:10" ht="15" customHeight="1" x14ac:dyDescent="0.2">
      <c r="A30" s="51" t="s">
        <v>28</v>
      </c>
      <c r="B30" s="52" t="s">
        <v>7</v>
      </c>
      <c r="C30" s="52" t="s">
        <v>50</v>
      </c>
      <c r="D30" s="52" t="s">
        <v>8</v>
      </c>
      <c r="E30" s="52" t="s">
        <v>50</v>
      </c>
      <c r="F30" s="53" t="s">
        <v>21</v>
      </c>
      <c r="G30" s="54">
        <v>20.5</v>
      </c>
      <c r="H30" s="56">
        <f>VLOOKUP(B30,'CADERNO DE COMPOSIÇAO'!$A$7:$J$1110,10,FALSE)</f>
        <v>200.12</v>
      </c>
      <c r="I30" s="56">
        <f>H30*(1+$B$2)</f>
        <v>249.90985599999999</v>
      </c>
      <c r="J30" s="55">
        <f>I30*G30</f>
        <v>5123.1520479999999</v>
      </c>
    </row>
    <row r="31" spans="1:10" ht="15" customHeight="1" x14ac:dyDescent="0.2">
      <c r="A31" s="51" t="s">
        <v>29</v>
      </c>
      <c r="B31" s="52" t="s">
        <v>1</v>
      </c>
      <c r="C31" s="52" t="s">
        <v>50</v>
      </c>
      <c r="D31" s="52" t="s">
        <v>23</v>
      </c>
      <c r="E31" s="52" t="s">
        <v>50</v>
      </c>
      <c r="F31" s="53" t="s">
        <v>21</v>
      </c>
      <c r="G31" s="54">
        <v>2</v>
      </c>
      <c r="H31" s="56">
        <f>VLOOKUP(B31,'CADERNO DE COMPOSIÇAO'!$A$7:$J$1110,10,FALSE)</f>
        <v>216.7</v>
      </c>
      <c r="I31" s="56">
        <f>H31*(1+$B$2)</f>
        <v>270.61495999999994</v>
      </c>
      <c r="J31" s="55">
        <f>I31*G31</f>
        <v>541.22991999999988</v>
      </c>
    </row>
    <row r="32" spans="1:10" ht="15" customHeight="1" x14ac:dyDescent="0.2">
      <c r="A32" s="51" t="s">
        <v>30</v>
      </c>
      <c r="B32" s="52" t="s">
        <v>18</v>
      </c>
      <c r="C32" s="52" t="s">
        <v>50</v>
      </c>
      <c r="D32" s="52" t="s">
        <v>85</v>
      </c>
      <c r="E32" s="52" t="s">
        <v>50</v>
      </c>
      <c r="F32" s="53" t="s">
        <v>21</v>
      </c>
      <c r="G32" s="54">
        <v>41</v>
      </c>
      <c r="H32" s="56">
        <f>VLOOKUP(B32,'CADERNO DE COMPOSIÇAO'!$A$7:$J$1110,10,FALSE)</f>
        <v>36.35</v>
      </c>
      <c r="I32" s="56">
        <f>H32*(1+$B$2)</f>
        <v>45.393879999999996</v>
      </c>
      <c r="J32" s="55">
        <f>I32*G32</f>
        <v>1861.1490799999999</v>
      </c>
    </row>
    <row r="33" spans="1:10" ht="15" customHeight="1" x14ac:dyDescent="0.2">
      <c r="A33" s="46">
        <v>8</v>
      </c>
      <c r="B33" s="47"/>
      <c r="C33" s="47"/>
      <c r="D33" s="47" t="s">
        <v>34</v>
      </c>
      <c r="E33" s="47"/>
      <c r="F33" s="47"/>
      <c r="G33" s="48"/>
      <c r="H33" s="50"/>
      <c r="I33" s="50"/>
      <c r="J33" s="49">
        <f>J34</f>
        <v>1470.83664</v>
      </c>
    </row>
    <row r="34" spans="1:10" ht="15" customHeight="1" x14ac:dyDescent="0.2">
      <c r="A34" s="51" t="s">
        <v>11</v>
      </c>
      <c r="B34" s="52" t="s">
        <v>57</v>
      </c>
      <c r="C34" s="52" t="s">
        <v>50</v>
      </c>
      <c r="D34" s="52" t="s">
        <v>32</v>
      </c>
      <c r="E34" s="52" t="s">
        <v>50</v>
      </c>
      <c r="F34" s="53" t="s">
        <v>21</v>
      </c>
      <c r="G34" s="54">
        <v>260</v>
      </c>
      <c r="H34" s="56">
        <f>VLOOKUP(B34,'CADERNO DE COMPOSIÇAO'!$A$7:$J$1110,10,FALSE)</f>
        <v>4.53</v>
      </c>
      <c r="I34" s="56">
        <f>H34*(1+$B$2)</f>
        <v>5.6570640000000001</v>
      </c>
      <c r="J34" s="55">
        <f>I34*G34</f>
        <v>1470.83664</v>
      </c>
    </row>
    <row r="35" spans="1:10" ht="15" customHeight="1" x14ac:dyDescent="0.2">
      <c r="A35" s="46">
        <v>9</v>
      </c>
      <c r="B35" s="47"/>
      <c r="C35" s="47"/>
      <c r="D35" s="47" t="s">
        <v>59</v>
      </c>
      <c r="E35" s="47"/>
      <c r="F35" s="47"/>
      <c r="G35" s="48"/>
      <c r="H35" s="50"/>
      <c r="I35" s="50"/>
      <c r="J35" s="49">
        <f>J36</f>
        <v>6817.6987199999994</v>
      </c>
    </row>
    <row r="36" spans="1:10" ht="15" customHeight="1" x14ac:dyDescent="0.2">
      <c r="A36" s="64" t="s">
        <v>89</v>
      </c>
      <c r="B36" s="65" t="s">
        <v>36</v>
      </c>
      <c r="C36" s="65" t="s">
        <v>2</v>
      </c>
      <c r="D36" s="65" t="s">
        <v>17</v>
      </c>
      <c r="E36" s="65" t="s">
        <v>33</v>
      </c>
      <c r="F36" s="66" t="s">
        <v>10</v>
      </c>
      <c r="G36" s="67">
        <v>1</v>
      </c>
      <c r="H36" s="68">
        <f>VLOOKUP(B36,'CADERNO DE COMPOSIÇAO'!$A$7:$J$1110,10,FALSE)</f>
        <v>5459.4</v>
      </c>
      <c r="I36" s="68">
        <f>H36*(1+$B$2)</f>
        <v>6817.6987199999994</v>
      </c>
      <c r="J36" s="68">
        <f>I36*G36</f>
        <v>6817.6987199999994</v>
      </c>
    </row>
    <row r="37" spans="1:10" ht="12" customHeight="1" x14ac:dyDescent="0.2">
      <c r="A37" s="139" t="s">
        <v>5</v>
      </c>
      <c r="B37" s="139"/>
      <c r="C37" s="139"/>
      <c r="D37" s="139"/>
      <c r="E37" s="139"/>
      <c r="F37" s="139"/>
      <c r="G37" s="139"/>
      <c r="H37" s="139"/>
      <c r="I37" s="139"/>
      <c r="J37" s="69">
        <f>J35+J33+J27+J23+J21+J18+J15+J8+J6</f>
        <v>154017.57904512002</v>
      </c>
    </row>
  </sheetData>
  <mergeCells count="7">
    <mergeCell ref="A37:I37"/>
    <mergeCell ref="E1:F1"/>
    <mergeCell ref="I1"/>
    <mergeCell ref="I2"/>
    <mergeCell ref="B1:D1"/>
    <mergeCell ref="B3:E3"/>
    <mergeCell ref="A4:J4"/>
  </mergeCells>
  <printOptions horizontalCentered="1"/>
  <pageMargins left="0.39370078740157483" right="0.39370078740157483" top="1.1811023622047245" bottom="1.1811023622047245" header="0.19685039370078741" footer="0.19685039370078741"/>
  <pageSetup paperSize="9" scale="79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view="pageBreakPreview" topLeftCell="C1" zoomScaleNormal="100" zoomScaleSheetLayoutView="100" workbookViewId="0">
      <selection activeCell="K6" sqref="K6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55" t="s">
        <v>90</v>
      </c>
      <c r="B1" s="156"/>
      <c r="C1" s="156"/>
      <c r="D1" s="156"/>
      <c r="E1" s="156"/>
      <c r="F1" s="156"/>
      <c r="G1" s="156"/>
      <c r="H1" s="156"/>
      <c r="I1" s="157"/>
      <c r="J1" s="2"/>
      <c r="K1" s="161" t="s">
        <v>91</v>
      </c>
      <c r="L1" s="162" t="s">
        <v>92</v>
      </c>
      <c r="M1" s="162"/>
      <c r="N1" s="162"/>
      <c r="O1" s="162"/>
    </row>
    <row r="2" spans="1:15" ht="15.75" thickBot="1" x14ac:dyDescent="0.3">
      <c r="A2" s="158"/>
      <c r="B2" s="159"/>
      <c r="C2" s="159"/>
      <c r="D2" s="159"/>
      <c r="E2" s="159"/>
      <c r="F2" s="159"/>
      <c r="G2" s="159"/>
      <c r="H2" s="159"/>
      <c r="I2" s="160"/>
      <c r="J2" s="2"/>
      <c r="K2" s="161"/>
      <c r="L2" s="162" t="s">
        <v>93</v>
      </c>
      <c r="M2" s="162" t="s">
        <v>94</v>
      </c>
      <c r="N2" s="162" t="s">
        <v>95</v>
      </c>
      <c r="O2" s="162"/>
    </row>
    <row r="3" spans="1:15" x14ac:dyDescent="0.25">
      <c r="A3" s="3" t="s">
        <v>96</v>
      </c>
      <c r="B3" s="163" t="str">
        <f>PLANILHA!B1</f>
        <v>Reforma da Escola Magalhães Barata</v>
      </c>
      <c r="C3" s="163"/>
      <c r="D3" s="163"/>
      <c r="E3" s="163"/>
      <c r="F3" s="163"/>
      <c r="G3" s="163"/>
      <c r="H3" s="163"/>
      <c r="I3" s="164"/>
      <c r="J3" s="2"/>
      <c r="K3" s="161"/>
      <c r="L3" s="162"/>
      <c r="M3" s="162"/>
      <c r="N3" s="4" t="s">
        <v>97</v>
      </c>
      <c r="O3" s="5" t="s">
        <v>98</v>
      </c>
    </row>
    <row r="4" spans="1:15" x14ac:dyDescent="0.25">
      <c r="A4" s="6" t="s">
        <v>99</v>
      </c>
      <c r="B4" s="7" t="str">
        <f>PLANILHA!B3</f>
        <v>Sinapi 1/2018 e SEDOP 9/2017 - não desonerada</v>
      </c>
      <c r="C4" s="6"/>
      <c r="D4" s="6"/>
      <c r="E4" s="8"/>
      <c r="F4" s="9"/>
      <c r="G4" s="165"/>
      <c r="H4" s="165"/>
      <c r="I4" s="10"/>
      <c r="J4" s="2"/>
      <c r="K4" s="161"/>
      <c r="L4" s="11">
        <v>154189.6</v>
      </c>
      <c r="M4" s="12">
        <f>PLANILHA!J37</f>
        <v>154017.57904512002</v>
      </c>
      <c r="N4" s="13">
        <f>(L4-M4)/L4</f>
        <v>1.1156456393945527E-3</v>
      </c>
      <c r="O4" s="14">
        <f>L4-M4</f>
        <v>172.02095487999031</v>
      </c>
    </row>
    <row r="5" spans="1:15" x14ac:dyDescent="0.25">
      <c r="A5" s="6"/>
      <c r="B5" s="15"/>
      <c r="C5" s="8"/>
      <c r="D5" s="16"/>
      <c r="E5" s="8"/>
      <c r="F5" s="17"/>
      <c r="G5" s="18"/>
      <c r="H5" s="19"/>
      <c r="I5" s="20"/>
      <c r="J5" s="2"/>
      <c r="K5" s="21">
        <v>5.0000000000000001E-4</v>
      </c>
      <c r="L5" s="166" t="s">
        <v>100</v>
      </c>
      <c r="M5" s="167"/>
      <c r="N5" s="167"/>
      <c r="O5" s="168"/>
    </row>
    <row r="6" spans="1:15" x14ac:dyDescent="0.25">
      <c r="A6" s="22" t="s">
        <v>101</v>
      </c>
      <c r="B6" s="150" t="s">
        <v>102</v>
      </c>
      <c r="C6" s="151"/>
      <c r="D6" s="151"/>
      <c r="E6" s="151"/>
      <c r="F6" s="151"/>
      <c r="G6" s="151"/>
      <c r="H6" s="152"/>
      <c r="I6" s="23" t="s">
        <v>103</v>
      </c>
      <c r="J6" s="2"/>
      <c r="K6" s="24"/>
      <c r="L6" s="24"/>
      <c r="M6" s="25"/>
      <c r="N6" s="24"/>
      <c r="O6" s="24"/>
    </row>
    <row r="7" spans="1:15" x14ac:dyDescent="0.25">
      <c r="A7" s="26" t="str">
        <f>PLANILHA!B7</f>
        <v>010004</v>
      </c>
      <c r="B7" s="153" t="str">
        <f>VLOOKUP(A7,PLANILHA!$B$7:$F$696,3,FALSE)</f>
        <v>Placa da obra em chapa galvanizada</v>
      </c>
      <c r="C7" s="153"/>
      <c r="D7" s="153"/>
      <c r="E7" s="153"/>
      <c r="F7" s="153"/>
      <c r="G7" s="153"/>
      <c r="H7" s="153"/>
      <c r="I7" s="27" t="str">
        <f>VLOOKUP(A7,PLANILHA!$B$7:$F$696,5,FALSE)</f>
        <v>m²</v>
      </c>
      <c r="J7" s="28">
        <f>I18</f>
        <v>326.51</v>
      </c>
      <c r="K7" s="24"/>
      <c r="L7" s="24"/>
      <c r="M7" s="24"/>
      <c r="N7" s="24"/>
      <c r="O7" s="24"/>
    </row>
    <row r="8" spans="1:15" x14ac:dyDescent="0.25">
      <c r="A8" s="29" t="s">
        <v>104</v>
      </c>
      <c r="B8" s="30" t="s">
        <v>105</v>
      </c>
      <c r="C8" s="31" t="s">
        <v>101</v>
      </c>
      <c r="D8" s="31" t="s">
        <v>106</v>
      </c>
      <c r="E8" s="31" t="s">
        <v>103</v>
      </c>
      <c r="F8" s="32" t="s">
        <v>107</v>
      </c>
      <c r="G8" s="33" t="s">
        <v>108</v>
      </c>
      <c r="H8" s="34" t="s">
        <v>109</v>
      </c>
      <c r="I8" s="35" t="s">
        <v>110</v>
      </c>
      <c r="J8" s="2"/>
      <c r="K8" s="24"/>
      <c r="L8" s="24"/>
      <c r="M8" s="24"/>
      <c r="N8" s="24"/>
      <c r="O8" s="24"/>
    </row>
    <row r="9" spans="1:15" ht="24" x14ac:dyDescent="0.25">
      <c r="A9" s="8" t="s">
        <v>111</v>
      </c>
      <c r="B9" s="8" t="s">
        <v>112</v>
      </c>
      <c r="C9" s="8">
        <v>88262</v>
      </c>
      <c r="D9" s="16" t="s">
        <v>115</v>
      </c>
      <c r="E9" s="8" t="s">
        <v>116</v>
      </c>
      <c r="F9" s="36">
        <v>3</v>
      </c>
      <c r="G9" s="37">
        <v>19.03</v>
      </c>
      <c r="H9" s="38">
        <f t="shared" ref="H9:H12" si="0">IF(E9="H",G9,TRUNC(G9*(1-$K$5),2))</f>
        <v>19.03</v>
      </c>
      <c r="I9" s="39">
        <f t="shared" ref="I9:I12" si="1">TRUNC(H9*F9,2)</f>
        <v>57.09</v>
      </c>
      <c r="J9" s="2"/>
      <c r="K9" s="24"/>
      <c r="L9" s="24"/>
      <c r="M9" s="24"/>
      <c r="N9" s="24"/>
      <c r="O9" s="24"/>
    </row>
    <row r="10" spans="1:15" x14ac:dyDescent="0.25">
      <c r="A10" s="8" t="s">
        <v>111</v>
      </c>
      <c r="B10" s="8" t="s">
        <v>112</v>
      </c>
      <c r="C10" s="8">
        <v>88316</v>
      </c>
      <c r="D10" s="16" t="s">
        <v>117</v>
      </c>
      <c r="E10" s="8" t="s">
        <v>116</v>
      </c>
      <c r="F10" s="36">
        <v>5</v>
      </c>
      <c r="G10" s="37">
        <v>15.12</v>
      </c>
      <c r="H10" s="38">
        <f t="shared" si="0"/>
        <v>15.12</v>
      </c>
      <c r="I10" s="39">
        <f t="shared" si="1"/>
        <v>75.599999999999994</v>
      </c>
      <c r="J10" s="2"/>
      <c r="K10" s="24"/>
      <c r="L10" s="24"/>
      <c r="M10" s="24"/>
      <c r="N10" s="24"/>
      <c r="O10" s="24"/>
    </row>
    <row r="11" spans="1:15" x14ac:dyDescent="0.25">
      <c r="A11" s="8" t="s">
        <v>111</v>
      </c>
      <c r="B11" s="8" t="s">
        <v>112</v>
      </c>
      <c r="C11" s="8">
        <v>88310</v>
      </c>
      <c r="D11" s="16" t="s">
        <v>118</v>
      </c>
      <c r="E11" s="8" t="s">
        <v>116</v>
      </c>
      <c r="F11" s="36">
        <v>6.4630000000000001</v>
      </c>
      <c r="G11" s="37">
        <v>19.059999999999999</v>
      </c>
      <c r="H11" s="38">
        <f t="shared" si="0"/>
        <v>19.059999999999999</v>
      </c>
      <c r="I11" s="39">
        <f t="shared" si="1"/>
        <v>123.18</v>
      </c>
      <c r="J11" s="2"/>
      <c r="K11" s="24"/>
      <c r="L11" s="24"/>
      <c r="M11" s="24"/>
      <c r="N11" s="24"/>
      <c r="O11" s="24"/>
    </row>
    <row r="12" spans="1:15" x14ac:dyDescent="0.25">
      <c r="A12" s="8" t="s">
        <v>50</v>
      </c>
      <c r="B12" s="8" t="s">
        <v>119</v>
      </c>
      <c r="C12" s="8" t="s">
        <v>120</v>
      </c>
      <c r="D12" s="16" t="s">
        <v>121</v>
      </c>
      <c r="E12" s="8" t="s">
        <v>122</v>
      </c>
      <c r="F12" s="36">
        <v>0.1</v>
      </c>
      <c r="G12" s="37">
        <v>7.5</v>
      </c>
      <c r="H12" s="38">
        <f t="shared" si="0"/>
        <v>7.49</v>
      </c>
      <c r="I12" s="39">
        <f t="shared" si="1"/>
        <v>0.74</v>
      </c>
      <c r="J12" s="2"/>
      <c r="K12" s="24"/>
      <c r="L12" s="24"/>
      <c r="M12" s="24"/>
      <c r="N12" s="24"/>
      <c r="O12" s="24"/>
    </row>
    <row r="13" spans="1:15" x14ac:dyDescent="0.25">
      <c r="A13" s="8" t="s">
        <v>50</v>
      </c>
      <c r="B13" s="8" t="s">
        <v>119</v>
      </c>
      <c r="C13" s="8" t="s">
        <v>123</v>
      </c>
      <c r="D13" s="16" t="s">
        <v>124</v>
      </c>
      <c r="E13" s="8" t="s">
        <v>125</v>
      </c>
      <c r="F13" s="36">
        <v>0.16</v>
      </c>
      <c r="G13" s="37">
        <v>95</v>
      </c>
      <c r="H13" s="38">
        <f t="shared" ref="H13:H17" si="2">IF(E13="H",G13,TRUNC(G13*(1-$K$5),2))</f>
        <v>94.95</v>
      </c>
      <c r="I13" s="39">
        <f t="shared" ref="I13:I17" si="3">TRUNC(H13*F13,2)</f>
        <v>15.19</v>
      </c>
      <c r="J13" s="2"/>
      <c r="K13" s="24"/>
      <c r="L13" s="24"/>
      <c r="M13" s="24"/>
      <c r="N13" s="24"/>
      <c r="O13" s="24"/>
    </row>
    <row r="14" spans="1:15" x14ac:dyDescent="0.25">
      <c r="A14" s="8" t="s">
        <v>50</v>
      </c>
      <c r="B14" s="8" t="s">
        <v>119</v>
      </c>
      <c r="C14" s="8" t="s">
        <v>126</v>
      </c>
      <c r="D14" s="16" t="s">
        <v>127</v>
      </c>
      <c r="E14" s="8" t="s">
        <v>125</v>
      </c>
      <c r="F14" s="36">
        <v>0.17</v>
      </c>
      <c r="G14" s="37">
        <v>154.5</v>
      </c>
      <c r="H14" s="38">
        <f t="shared" si="2"/>
        <v>154.41999999999999</v>
      </c>
      <c r="I14" s="39">
        <f t="shared" si="3"/>
        <v>26.25</v>
      </c>
      <c r="J14" s="2"/>
      <c r="K14" s="24"/>
      <c r="L14" s="24"/>
      <c r="M14" s="24"/>
      <c r="N14" s="24"/>
      <c r="O14" s="24"/>
    </row>
    <row r="15" spans="1:15" x14ac:dyDescent="0.25">
      <c r="A15" s="8" t="s">
        <v>50</v>
      </c>
      <c r="B15" s="8" t="s">
        <v>119</v>
      </c>
      <c r="C15" s="8" t="s">
        <v>128</v>
      </c>
      <c r="D15" s="16" t="s">
        <v>129</v>
      </c>
      <c r="E15" s="8" t="s">
        <v>130</v>
      </c>
      <c r="F15" s="36">
        <v>0.5</v>
      </c>
      <c r="G15" s="37">
        <v>40</v>
      </c>
      <c r="H15" s="38">
        <f t="shared" si="2"/>
        <v>39.979999999999997</v>
      </c>
      <c r="I15" s="39">
        <f t="shared" si="3"/>
        <v>19.989999999999998</v>
      </c>
      <c r="J15" s="2"/>
      <c r="K15" s="24"/>
      <c r="L15" s="24"/>
      <c r="M15" s="24"/>
      <c r="N15" s="24"/>
      <c r="O15" s="24"/>
    </row>
    <row r="16" spans="1:15" x14ac:dyDescent="0.25">
      <c r="A16" s="8" t="s">
        <v>50</v>
      </c>
      <c r="B16" s="8" t="s">
        <v>119</v>
      </c>
      <c r="C16" s="8" t="s">
        <v>131</v>
      </c>
      <c r="D16" s="16" t="s">
        <v>132</v>
      </c>
      <c r="E16" s="8" t="s">
        <v>133</v>
      </c>
      <c r="F16" s="36">
        <v>6.6000000000000003E-2</v>
      </c>
      <c r="G16" s="37">
        <v>96</v>
      </c>
      <c r="H16" s="38">
        <f t="shared" si="2"/>
        <v>95.95</v>
      </c>
      <c r="I16" s="39">
        <f t="shared" si="3"/>
        <v>6.33</v>
      </c>
      <c r="J16" s="2"/>
      <c r="K16" s="24"/>
      <c r="L16" s="24"/>
      <c r="M16" s="24"/>
      <c r="N16" s="24"/>
      <c r="O16" s="24"/>
    </row>
    <row r="17" spans="1:15" x14ac:dyDescent="0.25">
      <c r="A17" s="8" t="s">
        <v>50</v>
      </c>
      <c r="B17" s="8" t="s">
        <v>119</v>
      </c>
      <c r="C17" s="8" t="s">
        <v>134</v>
      </c>
      <c r="D17" s="16" t="s">
        <v>135</v>
      </c>
      <c r="E17" s="8" t="s">
        <v>133</v>
      </c>
      <c r="F17" s="36">
        <v>3.3000000000000002E-2</v>
      </c>
      <c r="G17" s="37">
        <v>65</v>
      </c>
      <c r="H17" s="38">
        <f t="shared" si="2"/>
        <v>64.959999999999994</v>
      </c>
      <c r="I17" s="39">
        <f t="shared" si="3"/>
        <v>2.14</v>
      </c>
      <c r="J17" s="2"/>
      <c r="K17" s="24"/>
      <c r="L17" s="24"/>
      <c r="M17" s="24"/>
      <c r="N17" s="24"/>
      <c r="O17" s="24"/>
    </row>
    <row r="18" spans="1:15" x14ac:dyDescent="0.25">
      <c r="A18" s="154" t="s">
        <v>113</v>
      </c>
      <c r="B18" s="154"/>
      <c r="C18" s="154"/>
      <c r="D18" s="154"/>
      <c r="E18" s="154"/>
      <c r="F18" s="154"/>
      <c r="G18" s="154"/>
      <c r="H18" s="154"/>
      <c r="I18" s="41">
        <f>SUM(I9:I17)</f>
        <v>326.51</v>
      </c>
      <c r="J18" s="2"/>
      <c r="K18" s="24"/>
      <c r="L18" s="24"/>
      <c r="M18" s="24"/>
      <c r="N18" s="24"/>
      <c r="O18" s="24"/>
    </row>
    <row r="19" spans="1:15" x14ac:dyDescent="0.25">
      <c r="A19" s="147"/>
      <c r="B19" s="148"/>
      <c r="C19" s="148"/>
      <c r="D19" s="148"/>
      <c r="E19" s="148"/>
      <c r="F19" s="148"/>
      <c r="G19" s="148"/>
      <c r="H19" s="148"/>
      <c r="I19" s="149"/>
      <c r="J19" s="2"/>
      <c r="K19" s="24"/>
      <c r="L19" s="24"/>
      <c r="M19" s="24"/>
      <c r="N19" s="24"/>
      <c r="O19" s="24"/>
    </row>
    <row r="20" spans="1:15" x14ac:dyDescent="0.25">
      <c r="A20" s="22" t="s">
        <v>101</v>
      </c>
      <c r="B20" s="150" t="s">
        <v>102</v>
      </c>
      <c r="C20" s="151"/>
      <c r="D20" s="151"/>
      <c r="E20" s="151"/>
      <c r="F20" s="151"/>
      <c r="G20" s="151"/>
      <c r="H20" s="152"/>
      <c r="I20" s="40" t="s">
        <v>103</v>
      </c>
      <c r="J20" s="2"/>
    </row>
    <row r="21" spans="1:15" ht="15" customHeight="1" x14ac:dyDescent="0.25">
      <c r="A21" s="26" t="s">
        <v>56</v>
      </c>
      <c r="B21" s="153" t="str">
        <f>VLOOKUP(A21,PLANILHA!$B$7:$F$696,3,FALSE)</f>
        <v>Retirada de telhas de barro</v>
      </c>
      <c r="C21" s="153"/>
      <c r="D21" s="153"/>
      <c r="E21" s="153"/>
      <c r="F21" s="153"/>
      <c r="G21" s="153"/>
      <c r="H21" s="153"/>
      <c r="I21" s="27" t="str">
        <f>VLOOKUP(A21,PLANILHA!$B$7:$F$696,5,FALSE)</f>
        <v>m²</v>
      </c>
      <c r="J21" s="28">
        <f>I25</f>
        <v>6.47</v>
      </c>
    </row>
    <row r="22" spans="1:15" x14ac:dyDescent="0.25">
      <c r="A22" s="29" t="s">
        <v>104</v>
      </c>
      <c r="B22" s="30" t="s">
        <v>105</v>
      </c>
      <c r="C22" s="31" t="s">
        <v>101</v>
      </c>
      <c r="D22" s="31" t="s">
        <v>106</v>
      </c>
      <c r="E22" s="31" t="s">
        <v>103</v>
      </c>
      <c r="F22" s="32" t="s">
        <v>107</v>
      </c>
      <c r="G22" s="33" t="s">
        <v>108</v>
      </c>
      <c r="H22" s="34" t="s">
        <v>109</v>
      </c>
      <c r="I22" s="35" t="s">
        <v>110</v>
      </c>
      <c r="J22" s="2"/>
    </row>
    <row r="23" spans="1:15" x14ac:dyDescent="0.25">
      <c r="A23" s="8" t="s">
        <v>111</v>
      </c>
      <c r="B23" s="8" t="s">
        <v>112</v>
      </c>
      <c r="C23" s="8">
        <v>88316</v>
      </c>
      <c r="D23" s="16" t="s">
        <v>117</v>
      </c>
      <c r="E23" s="8" t="s">
        <v>116</v>
      </c>
      <c r="F23" s="36">
        <v>0.36509999999999998</v>
      </c>
      <c r="G23" s="37">
        <v>15.12</v>
      </c>
      <c r="H23" s="38">
        <f t="shared" ref="H23:H24" si="4">IF(E23="H",G23,TRUNC(G23*(1-$K$5),2))</f>
        <v>15.12</v>
      </c>
      <c r="I23" s="39">
        <f t="shared" ref="I23:I24" si="5">TRUNC(H23*F23,2)</f>
        <v>5.52</v>
      </c>
      <c r="J23" s="2"/>
    </row>
    <row r="24" spans="1:15" ht="24" x14ac:dyDescent="0.25">
      <c r="A24" s="8" t="s">
        <v>111</v>
      </c>
      <c r="B24" s="8" t="s">
        <v>112</v>
      </c>
      <c r="C24" s="8">
        <v>88262</v>
      </c>
      <c r="D24" s="16" t="s">
        <v>115</v>
      </c>
      <c r="E24" s="8" t="s">
        <v>116</v>
      </c>
      <c r="F24" s="36">
        <v>0.05</v>
      </c>
      <c r="G24" s="37">
        <v>19.03</v>
      </c>
      <c r="H24" s="38">
        <f t="shared" si="4"/>
        <v>19.03</v>
      </c>
      <c r="I24" s="39">
        <f t="shared" si="5"/>
        <v>0.95</v>
      </c>
      <c r="J24" s="2"/>
    </row>
    <row r="25" spans="1:15" x14ac:dyDescent="0.25">
      <c r="A25" s="154" t="s">
        <v>113</v>
      </c>
      <c r="B25" s="154"/>
      <c r="C25" s="154"/>
      <c r="D25" s="154"/>
      <c r="E25" s="154"/>
      <c r="F25" s="154"/>
      <c r="G25" s="154"/>
      <c r="H25" s="154"/>
      <c r="I25" s="41">
        <f>SUM(I23:I24)</f>
        <v>6.47</v>
      </c>
      <c r="J25" s="2"/>
    </row>
    <row r="26" spans="1:15" x14ac:dyDescent="0.25">
      <c r="A26" s="147"/>
      <c r="B26" s="148"/>
      <c r="C26" s="148"/>
      <c r="D26" s="148"/>
      <c r="E26" s="148"/>
      <c r="F26" s="148"/>
      <c r="G26" s="148"/>
      <c r="H26" s="148"/>
      <c r="I26" s="149"/>
      <c r="J26" s="2"/>
    </row>
    <row r="27" spans="1:15" x14ac:dyDescent="0.25">
      <c r="A27" s="22" t="s">
        <v>101</v>
      </c>
      <c r="B27" s="150" t="s">
        <v>102</v>
      </c>
      <c r="C27" s="151"/>
      <c r="D27" s="151"/>
      <c r="E27" s="151"/>
      <c r="F27" s="151"/>
      <c r="G27" s="151"/>
      <c r="H27" s="152"/>
      <c r="I27" s="40" t="s">
        <v>103</v>
      </c>
      <c r="J27" s="2"/>
    </row>
    <row r="28" spans="1:15" ht="15" customHeight="1" x14ac:dyDescent="0.25">
      <c r="A28" s="26" t="s">
        <v>48</v>
      </c>
      <c r="B28" s="153" t="str">
        <f>VLOOKUP(A28,PLANILHA!$B$7:$F$696,3,FALSE)</f>
        <v>Estrutura em mad. lei p/ telha de barro - pç.aparelhada</v>
      </c>
      <c r="C28" s="153"/>
      <c r="D28" s="153"/>
      <c r="E28" s="153"/>
      <c r="F28" s="153"/>
      <c r="G28" s="153"/>
      <c r="H28" s="153"/>
      <c r="I28" s="27" t="str">
        <f>VLOOKUP(A28,PLANILHA!$B$7:$F$696,5,FALSE)</f>
        <v>m²</v>
      </c>
      <c r="J28" s="28">
        <f>I36</f>
        <v>73.010000000000005</v>
      </c>
    </row>
    <row r="29" spans="1:15" x14ac:dyDescent="0.25">
      <c r="A29" s="29" t="s">
        <v>104</v>
      </c>
      <c r="B29" s="30" t="s">
        <v>105</v>
      </c>
      <c r="C29" s="31" t="s">
        <v>101</v>
      </c>
      <c r="D29" s="31" t="s">
        <v>106</v>
      </c>
      <c r="E29" s="31" t="s">
        <v>103</v>
      </c>
      <c r="F29" s="32" t="s">
        <v>107</v>
      </c>
      <c r="G29" s="33" t="s">
        <v>108</v>
      </c>
      <c r="H29" s="34" t="s">
        <v>109</v>
      </c>
      <c r="I29" s="35" t="s">
        <v>110</v>
      </c>
      <c r="J29" s="2"/>
    </row>
    <row r="30" spans="1:15" x14ac:dyDescent="0.25">
      <c r="A30" s="8" t="s">
        <v>111</v>
      </c>
      <c r="B30" s="8" t="s">
        <v>112</v>
      </c>
      <c r="C30" s="8">
        <v>88316</v>
      </c>
      <c r="D30" s="16" t="s">
        <v>117</v>
      </c>
      <c r="E30" s="8" t="s">
        <v>116</v>
      </c>
      <c r="F30" s="36">
        <v>1.1000000000000001</v>
      </c>
      <c r="G30" s="37">
        <v>15.12</v>
      </c>
      <c r="H30" s="38">
        <f t="shared" ref="H30:H35" si="6">IF(E30="H",G30,TRUNC(G30*(1-$K$5),2))</f>
        <v>15.12</v>
      </c>
      <c r="I30" s="39">
        <f t="shared" ref="I30:I35" si="7">TRUNC(H30*F30,2)</f>
        <v>16.63</v>
      </c>
      <c r="J30" s="2"/>
    </row>
    <row r="31" spans="1:15" ht="24" x14ac:dyDescent="0.25">
      <c r="A31" s="8" t="s">
        <v>111</v>
      </c>
      <c r="B31" s="8" t="s">
        <v>112</v>
      </c>
      <c r="C31" s="8">
        <v>88262</v>
      </c>
      <c r="D31" s="16" t="s">
        <v>115</v>
      </c>
      <c r="E31" s="8" t="s">
        <v>116</v>
      </c>
      <c r="F31" s="36">
        <v>1.2589999999999999</v>
      </c>
      <c r="G31" s="37">
        <v>19.03</v>
      </c>
      <c r="H31" s="38">
        <f t="shared" si="6"/>
        <v>19.03</v>
      </c>
      <c r="I31" s="39">
        <f t="shared" si="7"/>
        <v>23.95</v>
      </c>
      <c r="J31" s="2"/>
    </row>
    <row r="32" spans="1:15" x14ac:dyDescent="0.25">
      <c r="A32" s="8" t="s">
        <v>50</v>
      </c>
      <c r="B32" s="8" t="s">
        <v>119</v>
      </c>
      <c r="C32" s="8" t="s">
        <v>136</v>
      </c>
      <c r="D32" s="16" t="s">
        <v>137</v>
      </c>
      <c r="E32" s="8" t="s">
        <v>125</v>
      </c>
      <c r="F32" s="36">
        <v>4.5999999999999999E-2</v>
      </c>
      <c r="G32" s="37">
        <v>360</v>
      </c>
      <c r="H32" s="38">
        <f t="shared" si="6"/>
        <v>359.82</v>
      </c>
      <c r="I32" s="39">
        <f t="shared" si="7"/>
        <v>16.55</v>
      </c>
      <c r="J32" s="2"/>
    </row>
    <row r="33" spans="1:10" x14ac:dyDescent="0.25">
      <c r="A33" s="8" t="s">
        <v>50</v>
      </c>
      <c r="B33" s="8" t="s">
        <v>119</v>
      </c>
      <c r="C33" s="8" t="s">
        <v>138</v>
      </c>
      <c r="D33" s="16" t="s">
        <v>139</v>
      </c>
      <c r="E33" s="8" t="s">
        <v>122</v>
      </c>
      <c r="F33" s="36">
        <v>0.19</v>
      </c>
      <c r="G33" s="37">
        <v>12</v>
      </c>
      <c r="H33" s="38">
        <f t="shared" si="6"/>
        <v>11.99</v>
      </c>
      <c r="I33" s="39">
        <f t="shared" si="7"/>
        <v>2.27</v>
      </c>
      <c r="J33" s="2"/>
    </row>
    <row r="34" spans="1:10" x14ac:dyDescent="0.25">
      <c r="A34" s="8" t="s">
        <v>50</v>
      </c>
      <c r="B34" s="8" t="s">
        <v>119</v>
      </c>
      <c r="C34" s="8" t="s">
        <v>140</v>
      </c>
      <c r="D34" s="16" t="s">
        <v>141</v>
      </c>
      <c r="E34" s="8" t="s">
        <v>125</v>
      </c>
      <c r="F34" s="36">
        <v>0.15</v>
      </c>
      <c r="G34" s="37">
        <v>77.25</v>
      </c>
      <c r="H34" s="38">
        <f t="shared" si="6"/>
        <v>77.209999999999994</v>
      </c>
      <c r="I34" s="39">
        <f t="shared" si="7"/>
        <v>11.58</v>
      </c>
      <c r="J34" s="2"/>
    </row>
    <row r="35" spans="1:10" x14ac:dyDescent="0.25">
      <c r="A35" s="8" t="s">
        <v>50</v>
      </c>
      <c r="B35" s="8" t="s">
        <v>119</v>
      </c>
      <c r="C35" s="8" t="s">
        <v>142</v>
      </c>
      <c r="D35" s="16" t="s">
        <v>143</v>
      </c>
      <c r="E35" s="8" t="s">
        <v>103</v>
      </c>
      <c r="F35" s="36">
        <v>2.1000000000000001E-2</v>
      </c>
      <c r="G35" s="37">
        <v>96.82</v>
      </c>
      <c r="H35" s="38">
        <f t="shared" si="6"/>
        <v>96.77</v>
      </c>
      <c r="I35" s="39">
        <f t="shared" si="7"/>
        <v>2.0299999999999998</v>
      </c>
      <c r="J35" s="2"/>
    </row>
    <row r="36" spans="1:10" x14ac:dyDescent="0.25">
      <c r="A36" s="154" t="s">
        <v>113</v>
      </c>
      <c r="B36" s="154"/>
      <c r="C36" s="154"/>
      <c r="D36" s="154"/>
      <c r="E36" s="154"/>
      <c r="F36" s="154"/>
      <c r="G36" s="154"/>
      <c r="H36" s="154"/>
      <c r="I36" s="41">
        <f>SUM(I30:I35)</f>
        <v>73.010000000000005</v>
      </c>
      <c r="J36" s="2"/>
    </row>
    <row r="37" spans="1:10" x14ac:dyDescent="0.25">
      <c r="A37" s="147"/>
      <c r="B37" s="148"/>
      <c r="C37" s="148"/>
      <c r="D37" s="148"/>
      <c r="E37" s="148"/>
      <c r="F37" s="148"/>
      <c r="G37" s="148"/>
      <c r="H37" s="148"/>
      <c r="I37" s="149"/>
      <c r="J37" s="2"/>
    </row>
    <row r="38" spans="1:10" x14ac:dyDescent="0.25">
      <c r="A38" s="22" t="s">
        <v>101</v>
      </c>
      <c r="B38" s="150" t="s">
        <v>102</v>
      </c>
      <c r="C38" s="151"/>
      <c r="D38" s="151"/>
      <c r="E38" s="151"/>
      <c r="F38" s="151"/>
      <c r="G38" s="151"/>
      <c r="H38" s="152"/>
      <c r="I38" s="40" t="s">
        <v>103</v>
      </c>
      <c r="J38" s="2"/>
    </row>
    <row r="39" spans="1:10" ht="15" customHeight="1" x14ac:dyDescent="0.25">
      <c r="A39" s="26" t="s">
        <v>47</v>
      </c>
      <c r="B39" s="153" t="str">
        <f>VLOOKUP(A39,PLANILHA!$B$7:$F$696,3,FALSE)</f>
        <v>Cobertura - telha de barro paulista ou planatex</v>
      </c>
      <c r="C39" s="153"/>
      <c r="D39" s="153"/>
      <c r="E39" s="153"/>
      <c r="F39" s="153"/>
      <c r="G39" s="153"/>
      <c r="H39" s="153"/>
      <c r="I39" s="27" t="str">
        <f>VLOOKUP(A39,PLANILHA!$B$7:$F$696,5,FALSE)</f>
        <v>m²</v>
      </c>
      <c r="J39" s="28">
        <f>I44</f>
        <v>59.69</v>
      </c>
    </row>
    <row r="40" spans="1:10" x14ac:dyDescent="0.25">
      <c r="A40" s="29" t="s">
        <v>104</v>
      </c>
      <c r="B40" s="30" t="s">
        <v>105</v>
      </c>
      <c r="C40" s="31" t="s">
        <v>101</v>
      </c>
      <c r="D40" s="31" t="s">
        <v>106</v>
      </c>
      <c r="E40" s="31" t="s">
        <v>103</v>
      </c>
      <c r="F40" s="32" t="s">
        <v>107</v>
      </c>
      <c r="G40" s="33" t="s">
        <v>108</v>
      </c>
      <c r="H40" s="34" t="s">
        <v>109</v>
      </c>
      <c r="I40" s="35" t="s">
        <v>110</v>
      </c>
      <c r="J40" s="2"/>
    </row>
    <row r="41" spans="1:10" x14ac:dyDescent="0.25">
      <c r="A41" s="8" t="s">
        <v>111</v>
      </c>
      <c r="B41" s="8" t="s">
        <v>112</v>
      </c>
      <c r="C41" s="8">
        <v>88316</v>
      </c>
      <c r="D41" s="16" t="s">
        <v>117</v>
      </c>
      <c r="E41" s="8" t="s">
        <v>116</v>
      </c>
      <c r="F41" s="36">
        <v>1.0549999999999999</v>
      </c>
      <c r="G41" s="37">
        <v>15.12</v>
      </c>
      <c r="H41" s="38">
        <f t="shared" ref="H41:H43" si="8">IF(E41="H",G41,TRUNC(G41*(1-$K$5),2))</f>
        <v>15.12</v>
      </c>
      <c r="I41" s="39">
        <f t="shared" ref="I41:I43" si="9">TRUNC(H41*F41,2)</f>
        <v>15.95</v>
      </c>
      <c r="J41" s="2"/>
    </row>
    <row r="42" spans="1:10" x14ac:dyDescent="0.25">
      <c r="A42" s="8" t="s">
        <v>111</v>
      </c>
      <c r="B42" s="8" t="s">
        <v>112</v>
      </c>
      <c r="C42" s="8">
        <v>88323</v>
      </c>
      <c r="D42" s="16" t="s">
        <v>144</v>
      </c>
      <c r="E42" s="8" t="s">
        <v>116</v>
      </c>
      <c r="F42" s="36">
        <v>0.75</v>
      </c>
      <c r="G42" s="37">
        <v>17.07</v>
      </c>
      <c r="H42" s="38">
        <f t="shared" si="8"/>
        <v>17.07</v>
      </c>
      <c r="I42" s="39">
        <f t="shared" si="9"/>
        <v>12.8</v>
      </c>
      <c r="J42" s="2"/>
    </row>
    <row r="43" spans="1:10" x14ac:dyDescent="0.25">
      <c r="A43" s="8" t="s">
        <v>50</v>
      </c>
      <c r="B43" s="8" t="s">
        <v>119</v>
      </c>
      <c r="C43" s="8" t="s">
        <v>145</v>
      </c>
      <c r="D43" s="16" t="s">
        <v>146</v>
      </c>
      <c r="E43" s="8" t="s">
        <v>103</v>
      </c>
      <c r="F43" s="36">
        <v>26</v>
      </c>
      <c r="G43" s="37">
        <v>1.2</v>
      </c>
      <c r="H43" s="38">
        <f t="shared" si="8"/>
        <v>1.19</v>
      </c>
      <c r="I43" s="39">
        <f t="shared" si="9"/>
        <v>30.94</v>
      </c>
      <c r="J43" s="2"/>
    </row>
    <row r="44" spans="1:10" x14ac:dyDescent="0.25">
      <c r="A44" s="154" t="s">
        <v>113</v>
      </c>
      <c r="B44" s="154"/>
      <c r="C44" s="154"/>
      <c r="D44" s="154"/>
      <c r="E44" s="154"/>
      <c r="F44" s="154"/>
      <c r="G44" s="154"/>
      <c r="H44" s="154"/>
      <c r="I44" s="41">
        <f>SUM(I41:I43)</f>
        <v>59.69</v>
      </c>
      <c r="J44" s="2"/>
    </row>
    <row r="45" spans="1:10" x14ac:dyDescent="0.25">
      <c r="A45" s="147"/>
      <c r="B45" s="148"/>
      <c r="C45" s="148"/>
      <c r="D45" s="148"/>
      <c r="E45" s="148"/>
      <c r="F45" s="148"/>
      <c r="G45" s="148"/>
      <c r="H45" s="148"/>
      <c r="I45" s="149"/>
      <c r="J45" s="2"/>
    </row>
    <row r="46" spans="1:10" x14ac:dyDescent="0.25">
      <c r="A46" s="22" t="s">
        <v>101</v>
      </c>
      <c r="B46" s="150" t="s">
        <v>102</v>
      </c>
      <c r="C46" s="151"/>
      <c r="D46" s="151"/>
      <c r="E46" s="151"/>
      <c r="F46" s="151"/>
      <c r="G46" s="151"/>
      <c r="H46" s="152"/>
      <c r="I46" s="40" t="s">
        <v>103</v>
      </c>
      <c r="J46" s="2"/>
    </row>
    <row r="47" spans="1:10" ht="15" customHeight="1" x14ac:dyDescent="0.25">
      <c r="A47" s="26" t="s">
        <v>31</v>
      </c>
      <c r="B47" s="153" t="str">
        <f>VLOOKUP(A47,PLANILHA!$B$7:$F$696,3,FALSE)</f>
        <v>Cumeeira de barro</v>
      </c>
      <c r="C47" s="153"/>
      <c r="D47" s="153"/>
      <c r="E47" s="153"/>
      <c r="F47" s="153"/>
      <c r="G47" s="153"/>
      <c r="H47" s="153"/>
      <c r="I47" s="27" t="str">
        <f>VLOOKUP(A47,PLANILHA!$B$7:$F$696,5,FALSE)</f>
        <v>M</v>
      </c>
      <c r="J47" s="28">
        <f>I53</f>
        <v>18.61</v>
      </c>
    </row>
    <row r="48" spans="1:10" x14ac:dyDescent="0.25">
      <c r="A48" s="29" t="s">
        <v>104</v>
      </c>
      <c r="B48" s="30" t="s">
        <v>105</v>
      </c>
      <c r="C48" s="31" t="s">
        <v>101</v>
      </c>
      <c r="D48" s="31" t="s">
        <v>106</v>
      </c>
      <c r="E48" s="31" t="s">
        <v>103</v>
      </c>
      <c r="F48" s="32" t="s">
        <v>107</v>
      </c>
      <c r="G48" s="33" t="s">
        <v>108</v>
      </c>
      <c r="H48" s="34" t="s">
        <v>109</v>
      </c>
      <c r="I48" s="35" t="s">
        <v>110</v>
      </c>
      <c r="J48" s="2"/>
    </row>
    <row r="49" spans="1:10" x14ac:dyDescent="0.25">
      <c r="A49" s="8" t="s">
        <v>111</v>
      </c>
      <c r="B49" s="8" t="s">
        <v>112</v>
      </c>
      <c r="C49" s="8">
        <v>88316</v>
      </c>
      <c r="D49" s="16" t="s">
        <v>117</v>
      </c>
      <c r="E49" s="8" t="s">
        <v>116</v>
      </c>
      <c r="F49" s="36">
        <v>0.188</v>
      </c>
      <c r="G49" s="37">
        <v>15.12</v>
      </c>
      <c r="H49" s="38">
        <f t="shared" ref="H49:H52" si="10">IF(E49="H",G49,TRUNC(G49*(1-$K$5),2))</f>
        <v>15.12</v>
      </c>
      <c r="I49" s="39">
        <f t="shared" ref="I49:I52" si="11">TRUNC(H49*F49,2)</f>
        <v>2.84</v>
      </c>
      <c r="J49" s="2"/>
    </row>
    <row r="50" spans="1:10" x14ac:dyDescent="0.25">
      <c r="A50" s="8" t="s">
        <v>111</v>
      </c>
      <c r="B50" s="8" t="s">
        <v>112</v>
      </c>
      <c r="C50" s="8">
        <v>88323</v>
      </c>
      <c r="D50" s="16" t="s">
        <v>144</v>
      </c>
      <c r="E50" s="8" t="s">
        <v>116</v>
      </c>
      <c r="F50" s="36">
        <v>0.15</v>
      </c>
      <c r="G50" s="37">
        <v>17.07</v>
      </c>
      <c r="H50" s="38">
        <f t="shared" si="10"/>
        <v>17.07</v>
      </c>
      <c r="I50" s="39">
        <f t="shared" si="11"/>
        <v>2.56</v>
      </c>
      <c r="J50" s="2"/>
    </row>
    <row r="51" spans="1:10" x14ac:dyDescent="0.25">
      <c r="A51" s="8" t="s">
        <v>50</v>
      </c>
      <c r="B51" s="8" t="s">
        <v>112</v>
      </c>
      <c r="C51" s="8" t="s">
        <v>147</v>
      </c>
      <c r="D51" s="16" t="s">
        <v>70</v>
      </c>
      <c r="E51" s="8" t="s">
        <v>103</v>
      </c>
      <c r="F51" s="36">
        <v>3</v>
      </c>
      <c r="G51" s="37">
        <v>4.2</v>
      </c>
      <c r="H51" s="38">
        <f t="shared" si="10"/>
        <v>4.1900000000000004</v>
      </c>
      <c r="I51" s="39">
        <f t="shared" si="11"/>
        <v>12.57</v>
      </c>
      <c r="J51" s="2"/>
    </row>
    <row r="52" spans="1:10" x14ac:dyDescent="0.25">
      <c r="A52" s="8" t="s">
        <v>50</v>
      </c>
      <c r="B52" s="8" t="s">
        <v>119</v>
      </c>
      <c r="C52" s="8">
        <v>110141</v>
      </c>
      <c r="D52" s="16" t="s">
        <v>148</v>
      </c>
      <c r="E52" s="8" t="s">
        <v>149</v>
      </c>
      <c r="F52" s="36">
        <v>2E-3</v>
      </c>
      <c r="G52" s="37">
        <v>321.48</v>
      </c>
      <c r="H52" s="38">
        <f t="shared" si="10"/>
        <v>321.31</v>
      </c>
      <c r="I52" s="39">
        <f t="shared" si="11"/>
        <v>0.64</v>
      </c>
      <c r="J52" s="2"/>
    </row>
    <row r="53" spans="1:10" x14ac:dyDescent="0.25">
      <c r="A53" s="154" t="s">
        <v>113</v>
      </c>
      <c r="B53" s="154"/>
      <c r="C53" s="154"/>
      <c r="D53" s="154"/>
      <c r="E53" s="154"/>
      <c r="F53" s="154"/>
      <c r="G53" s="154"/>
      <c r="H53" s="154"/>
      <c r="I53" s="41">
        <f>SUM(I49:I52)</f>
        <v>18.61</v>
      </c>
      <c r="J53" s="2"/>
    </row>
    <row r="54" spans="1:10" x14ac:dyDescent="0.25">
      <c r="A54" s="147"/>
      <c r="B54" s="148"/>
      <c r="C54" s="148"/>
      <c r="D54" s="148"/>
      <c r="E54" s="148"/>
      <c r="F54" s="148"/>
      <c r="G54" s="148"/>
      <c r="H54" s="148"/>
      <c r="I54" s="149"/>
      <c r="J54" s="2"/>
    </row>
    <row r="55" spans="1:10" x14ac:dyDescent="0.25">
      <c r="A55" s="22" t="s">
        <v>101</v>
      </c>
      <c r="B55" s="150" t="s">
        <v>102</v>
      </c>
      <c r="C55" s="151"/>
      <c r="D55" s="151"/>
      <c r="E55" s="151"/>
      <c r="F55" s="151"/>
      <c r="G55" s="151"/>
      <c r="H55" s="152"/>
      <c r="I55" s="40" t="s">
        <v>103</v>
      </c>
      <c r="J55" s="2"/>
    </row>
    <row r="56" spans="1:10" ht="15" customHeight="1" x14ac:dyDescent="0.25">
      <c r="A56" s="26" t="s">
        <v>15</v>
      </c>
      <c r="B56" s="153" t="str">
        <f>VLOOKUP(A56,PLANILHA!$B$7:$F$696,3,FALSE)</f>
        <v>Encaliçamento de telha ceramica (beiral e cumieira)</v>
      </c>
      <c r="C56" s="153"/>
      <c r="D56" s="153"/>
      <c r="E56" s="153"/>
      <c r="F56" s="153"/>
      <c r="G56" s="153"/>
      <c r="H56" s="153"/>
      <c r="I56" s="27" t="str">
        <f>VLOOKUP(A56,PLANILHA!$B$7:$F$696,5,FALSE)</f>
        <v>M</v>
      </c>
      <c r="J56" s="28">
        <f>I61</f>
        <v>8.75</v>
      </c>
    </row>
    <row r="57" spans="1:10" x14ac:dyDescent="0.25">
      <c r="A57" s="29" t="s">
        <v>104</v>
      </c>
      <c r="B57" s="30" t="s">
        <v>105</v>
      </c>
      <c r="C57" s="31" t="s">
        <v>101</v>
      </c>
      <c r="D57" s="31" t="s">
        <v>106</v>
      </c>
      <c r="E57" s="31" t="s">
        <v>103</v>
      </c>
      <c r="F57" s="32" t="s">
        <v>107</v>
      </c>
      <c r="G57" s="33" t="s">
        <v>108</v>
      </c>
      <c r="H57" s="34" t="s">
        <v>109</v>
      </c>
      <c r="I57" s="35" t="s">
        <v>110</v>
      </c>
      <c r="J57" s="2"/>
    </row>
    <row r="58" spans="1:10" x14ac:dyDescent="0.25">
      <c r="A58" s="8" t="s">
        <v>111</v>
      </c>
      <c r="B58" s="8" t="s">
        <v>112</v>
      </c>
      <c r="C58" s="8">
        <v>88316</v>
      </c>
      <c r="D58" s="16" t="s">
        <v>117</v>
      </c>
      <c r="E58" s="8" t="s">
        <v>116</v>
      </c>
      <c r="F58" s="36">
        <v>0.25</v>
      </c>
      <c r="G58" s="37">
        <v>15.12</v>
      </c>
      <c r="H58" s="38">
        <f t="shared" ref="H58:H60" si="12">IF(E58="H",G58,TRUNC(G58*(1-$K$5),2))</f>
        <v>15.12</v>
      </c>
      <c r="I58" s="39">
        <f t="shared" ref="I58:I60" si="13">TRUNC(H58*F58,2)</f>
        <v>3.78</v>
      </c>
      <c r="J58" s="2"/>
    </row>
    <row r="59" spans="1:10" x14ac:dyDescent="0.25">
      <c r="A59" s="8" t="s">
        <v>111</v>
      </c>
      <c r="B59" s="8" t="s">
        <v>112</v>
      </c>
      <c r="C59" s="8">
        <v>88323</v>
      </c>
      <c r="D59" s="16" t="s">
        <v>144</v>
      </c>
      <c r="E59" s="8" t="s">
        <v>116</v>
      </c>
      <c r="F59" s="36">
        <v>0.254</v>
      </c>
      <c r="G59" s="37">
        <v>17.07</v>
      </c>
      <c r="H59" s="38">
        <f t="shared" si="12"/>
        <v>17.07</v>
      </c>
      <c r="I59" s="39">
        <f t="shared" si="13"/>
        <v>4.33</v>
      </c>
      <c r="J59" s="2"/>
    </row>
    <row r="60" spans="1:10" x14ac:dyDescent="0.25">
      <c r="A60" s="8" t="s">
        <v>50</v>
      </c>
      <c r="B60" s="8" t="s">
        <v>119</v>
      </c>
      <c r="C60" s="8">
        <v>110141</v>
      </c>
      <c r="D60" s="16" t="s">
        <v>148</v>
      </c>
      <c r="E60" s="8" t="s">
        <v>149</v>
      </c>
      <c r="F60" s="36">
        <v>2E-3</v>
      </c>
      <c r="G60" s="37">
        <v>321.48</v>
      </c>
      <c r="H60" s="38">
        <f t="shared" si="12"/>
        <v>321.31</v>
      </c>
      <c r="I60" s="39">
        <f t="shared" si="13"/>
        <v>0.64</v>
      </c>
      <c r="J60" s="2"/>
    </row>
    <row r="61" spans="1:10" x14ac:dyDescent="0.25">
      <c r="A61" s="154" t="s">
        <v>113</v>
      </c>
      <c r="B61" s="154"/>
      <c r="C61" s="154"/>
      <c r="D61" s="154"/>
      <c r="E61" s="154"/>
      <c r="F61" s="154"/>
      <c r="G61" s="154"/>
      <c r="H61" s="154"/>
      <c r="I61" s="41">
        <f>SUM(I58:I60)</f>
        <v>8.75</v>
      </c>
      <c r="J61" s="2"/>
    </row>
    <row r="62" spans="1:10" x14ac:dyDescent="0.25">
      <c r="A62" s="147"/>
      <c r="B62" s="148"/>
      <c r="C62" s="148"/>
      <c r="D62" s="148"/>
      <c r="E62" s="148"/>
      <c r="F62" s="148"/>
      <c r="G62" s="148"/>
      <c r="H62" s="148"/>
      <c r="I62" s="149"/>
      <c r="J62" s="2"/>
    </row>
    <row r="63" spans="1:10" x14ac:dyDescent="0.25">
      <c r="A63" s="22" t="s">
        <v>101</v>
      </c>
      <c r="B63" s="150" t="s">
        <v>102</v>
      </c>
      <c r="C63" s="151"/>
      <c r="D63" s="151"/>
      <c r="E63" s="151"/>
      <c r="F63" s="151"/>
      <c r="G63" s="151"/>
      <c r="H63" s="152"/>
      <c r="I63" s="40" t="s">
        <v>103</v>
      </c>
      <c r="J63" s="2"/>
    </row>
    <row r="64" spans="1:10" ht="15" customHeight="1" x14ac:dyDescent="0.25">
      <c r="A64" s="26" t="s">
        <v>86</v>
      </c>
      <c r="B64" s="153" t="str">
        <f>VLOOKUP(A64,PLANILHA!$B$7:$F$696,3,FALSE)</f>
        <v>Demolição da estrutura em madeira da cobertura</v>
      </c>
      <c r="C64" s="153"/>
      <c r="D64" s="153"/>
      <c r="E64" s="153"/>
      <c r="F64" s="153"/>
      <c r="G64" s="153"/>
      <c r="H64" s="153"/>
      <c r="I64" s="27" t="str">
        <f>VLOOKUP(A64,PLANILHA!$B$7:$F$696,5,FALSE)</f>
        <v>m²</v>
      </c>
      <c r="J64" s="28">
        <f>I68</f>
        <v>4.82</v>
      </c>
    </row>
    <row r="65" spans="1:10" x14ac:dyDescent="0.25">
      <c r="A65" s="29" t="s">
        <v>104</v>
      </c>
      <c r="B65" s="30" t="s">
        <v>105</v>
      </c>
      <c r="C65" s="31" t="s">
        <v>101</v>
      </c>
      <c r="D65" s="31" t="s">
        <v>106</v>
      </c>
      <c r="E65" s="31" t="s">
        <v>103</v>
      </c>
      <c r="F65" s="32" t="s">
        <v>107</v>
      </c>
      <c r="G65" s="33" t="s">
        <v>108</v>
      </c>
      <c r="H65" s="34" t="s">
        <v>109</v>
      </c>
      <c r="I65" s="35" t="s">
        <v>110</v>
      </c>
      <c r="J65" s="2"/>
    </row>
    <row r="66" spans="1:10" x14ac:dyDescent="0.25">
      <c r="A66" s="8" t="s">
        <v>111</v>
      </c>
      <c r="B66" s="8" t="s">
        <v>112</v>
      </c>
      <c r="C66" s="8">
        <v>88316</v>
      </c>
      <c r="D66" s="16" t="s">
        <v>117</v>
      </c>
      <c r="E66" s="8" t="s">
        <v>116</v>
      </c>
      <c r="F66" s="36">
        <v>0.15</v>
      </c>
      <c r="G66" s="37">
        <v>15.12</v>
      </c>
      <c r="H66" s="38">
        <f t="shared" ref="H66:H67" si="14">IF(E66="H",G66,TRUNC(G66*(1-$K$5),2))</f>
        <v>15.12</v>
      </c>
      <c r="I66" s="39">
        <f t="shared" ref="I66:I67" si="15">TRUNC(H66*F66,2)</f>
        <v>2.2599999999999998</v>
      </c>
      <c r="J66" s="2"/>
    </row>
    <row r="67" spans="1:10" ht="24" x14ac:dyDescent="0.25">
      <c r="A67" s="8" t="s">
        <v>111</v>
      </c>
      <c r="B67" s="8" t="s">
        <v>112</v>
      </c>
      <c r="C67" s="8">
        <v>88262</v>
      </c>
      <c r="D67" s="16" t="s">
        <v>115</v>
      </c>
      <c r="E67" s="8" t="s">
        <v>116</v>
      </c>
      <c r="F67" s="36">
        <v>0.13500000000000001</v>
      </c>
      <c r="G67" s="37">
        <v>19.03</v>
      </c>
      <c r="H67" s="38">
        <f t="shared" si="14"/>
        <v>19.03</v>
      </c>
      <c r="I67" s="39">
        <f t="shared" si="15"/>
        <v>2.56</v>
      </c>
      <c r="J67" s="2"/>
    </row>
    <row r="68" spans="1:10" x14ac:dyDescent="0.25">
      <c r="A68" s="154" t="s">
        <v>113</v>
      </c>
      <c r="B68" s="154"/>
      <c r="C68" s="154"/>
      <c r="D68" s="154"/>
      <c r="E68" s="154"/>
      <c r="F68" s="154"/>
      <c r="G68" s="154"/>
      <c r="H68" s="154"/>
      <c r="I68" s="41">
        <f>SUM(I66:I67)</f>
        <v>4.82</v>
      </c>
      <c r="J68" s="2"/>
    </row>
    <row r="69" spans="1:10" x14ac:dyDescent="0.25">
      <c r="A69" s="147"/>
      <c r="B69" s="148"/>
      <c r="C69" s="148"/>
      <c r="D69" s="148"/>
      <c r="E69" s="148"/>
      <c r="F69" s="148"/>
      <c r="G69" s="148"/>
      <c r="H69" s="148"/>
      <c r="I69" s="149"/>
      <c r="J69" s="2"/>
    </row>
    <row r="70" spans="1:10" x14ac:dyDescent="0.25">
      <c r="A70" s="22" t="s">
        <v>101</v>
      </c>
      <c r="B70" s="150" t="s">
        <v>102</v>
      </c>
      <c r="C70" s="151"/>
      <c r="D70" s="151"/>
      <c r="E70" s="151"/>
      <c r="F70" s="151"/>
      <c r="G70" s="151"/>
      <c r="H70" s="152"/>
      <c r="I70" s="40" t="s">
        <v>103</v>
      </c>
      <c r="J70" s="2"/>
    </row>
    <row r="71" spans="1:10" ht="15" customHeight="1" x14ac:dyDescent="0.25">
      <c r="A71" s="26" t="s">
        <v>3</v>
      </c>
      <c r="B71" s="153" t="str">
        <f>VLOOKUP(A71,PLANILHA!$B$7:$F$696,3,FALSE)</f>
        <v>Fechadura para porta de banheiro</v>
      </c>
      <c r="C71" s="153"/>
      <c r="D71" s="153"/>
      <c r="E71" s="153"/>
      <c r="F71" s="153"/>
      <c r="G71" s="153"/>
      <c r="H71" s="153"/>
      <c r="I71" s="27" t="str">
        <f>VLOOKUP(A71,PLANILHA!$B$7:$F$696,5,FALSE)</f>
        <v>UN</v>
      </c>
      <c r="J71" s="28">
        <f>I75</f>
        <v>61.99</v>
      </c>
    </row>
    <row r="72" spans="1:10" x14ac:dyDescent="0.25">
      <c r="A72" s="29" t="s">
        <v>104</v>
      </c>
      <c r="B72" s="30" t="s">
        <v>105</v>
      </c>
      <c r="C72" s="31" t="s">
        <v>101</v>
      </c>
      <c r="D72" s="31" t="s">
        <v>106</v>
      </c>
      <c r="E72" s="31" t="s">
        <v>103</v>
      </c>
      <c r="F72" s="32" t="s">
        <v>107</v>
      </c>
      <c r="G72" s="33" t="s">
        <v>108</v>
      </c>
      <c r="H72" s="34" t="s">
        <v>109</v>
      </c>
      <c r="I72" s="35" t="s">
        <v>110</v>
      </c>
      <c r="J72" s="2"/>
    </row>
    <row r="73" spans="1:10" ht="24" x14ac:dyDescent="0.25">
      <c r="A73" s="8" t="s">
        <v>111</v>
      </c>
      <c r="B73" s="8" t="s">
        <v>112</v>
      </c>
      <c r="C73" s="8">
        <v>88262</v>
      </c>
      <c r="D73" s="16" t="s">
        <v>115</v>
      </c>
      <c r="E73" s="8" t="s">
        <v>116</v>
      </c>
      <c r="F73" s="36">
        <v>0.90500000000000003</v>
      </c>
      <c r="G73" s="37">
        <v>19.03</v>
      </c>
      <c r="H73" s="38">
        <f t="shared" ref="H73:H74" si="16">IF(E73="H",G73,TRUNC(G73*(1-$K$5),2))</f>
        <v>19.03</v>
      </c>
      <c r="I73" s="39">
        <f t="shared" ref="I73:I74" si="17">TRUNC(H73*F73,2)</f>
        <v>17.22</v>
      </c>
      <c r="J73" s="2"/>
    </row>
    <row r="74" spans="1:10" x14ac:dyDescent="0.25">
      <c r="A74" s="8" t="s">
        <v>50</v>
      </c>
      <c r="B74" s="8" t="s">
        <v>119</v>
      </c>
      <c r="C74" s="8" t="s">
        <v>150</v>
      </c>
      <c r="D74" s="16" t="s">
        <v>151</v>
      </c>
      <c r="E74" s="8" t="s">
        <v>103</v>
      </c>
      <c r="F74" s="36">
        <v>1</v>
      </c>
      <c r="G74" s="37">
        <v>44.8</v>
      </c>
      <c r="H74" s="38">
        <f t="shared" si="16"/>
        <v>44.77</v>
      </c>
      <c r="I74" s="39">
        <f t="shared" si="17"/>
        <v>44.77</v>
      </c>
      <c r="J74" s="2"/>
    </row>
    <row r="75" spans="1:10" x14ac:dyDescent="0.25">
      <c r="A75" s="154" t="s">
        <v>113</v>
      </c>
      <c r="B75" s="154"/>
      <c r="C75" s="154"/>
      <c r="D75" s="154"/>
      <c r="E75" s="154"/>
      <c r="F75" s="154"/>
      <c r="G75" s="154"/>
      <c r="H75" s="154"/>
      <c r="I75" s="41">
        <f>SUM(I73:I74)</f>
        <v>61.99</v>
      </c>
      <c r="J75" s="2"/>
    </row>
    <row r="76" spans="1:10" x14ac:dyDescent="0.25">
      <c r="A76" s="147"/>
      <c r="B76" s="148"/>
      <c r="C76" s="148"/>
      <c r="D76" s="148"/>
      <c r="E76" s="148"/>
      <c r="F76" s="148"/>
      <c r="G76" s="148"/>
      <c r="H76" s="148"/>
      <c r="I76" s="149"/>
      <c r="J76" s="2"/>
    </row>
    <row r="77" spans="1:10" x14ac:dyDescent="0.25">
      <c r="A77" s="22" t="s">
        <v>101</v>
      </c>
      <c r="B77" s="150" t="s">
        <v>102</v>
      </c>
      <c r="C77" s="151"/>
      <c r="D77" s="151"/>
      <c r="E77" s="151"/>
      <c r="F77" s="151"/>
      <c r="G77" s="151"/>
      <c r="H77" s="152"/>
      <c r="I77" s="40" t="s">
        <v>103</v>
      </c>
      <c r="J77" s="2"/>
    </row>
    <row r="78" spans="1:10" ht="15" customHeight="1" x14ac:dyDescent="0.25">
      <c r="A78" s="26" t="s">
        <v>4</v>
      </c>
      <c r="B78" s="153" t="str">
        <f>VLOOKUP(A78,PLANILHA!$B$7:$F$696,3,FALSE)</f>
        <v>Fechadura para porta interna</v>
      </c>
      <c r="C78" s="153"/>
      <c r="D78" s="153"/>
      <c r="E78" s="153"/>
      <c r="F78" s="153"/>
      <c r="G78" s="153"/>
      <c r="H78" s="153"/>
      <c r="I78" s="27" t="str">
        <f>VLOOKUP(A78,PLANILHA!$B$7:$F$696,5,FALSE)</f>
        <v>UN</v>
      </c>
      <c r="J78" s="28">
        <f>I82</f>
        <v>63.39</v>
      </c>
    </row>
    <row r="79" spans="1:10" x14ac:dyDescent="0.25">
      <c r="A79" s="29" t="s">
        <v>104</v>
      </c>
      <c r="B79" s="30" t="s">
        <v>105</v>
      </c>
      <c r="C79" s="31" t="s">
        <v>101</v>
      </c>
      <c r="D79" s="31" t="s">
        <v>106</v>
      </c>
      <c r="E79" s="31" t="s">
        <v>103</v>
      </c>
      <c r="F79" s="32" t="s">
        <v>107</v>
      </c>
      <c r="G79" s="33" t="s">
        <v>108</v>
      </c>
      <c r="H79" s="34" t="s">
        <v>109</v>
      </c>
      <c r="I79" s="35" t="s">
        <v>110</v>
      </c>
      <c r="J79" s="2"/>
    </row>
    <row r="80" spans="1:10" ht="24" x14ac:dyDescent="0.25">
      <c r="A80" s="8" t="s">
        <v>111</v>
      </c>
      <c r="B80" s="8" t="s">
        <v>112</v>
      </c>
      <c r="C80" s="8">
        <v>88262</v>
      </c>
      <c r="D80" s="16" t="s">
        <v>115</v>
      </c>
      <c r="E80" s="8" t="s">
        <v>116</v>
      </c>
      <c r="F80" s="36">
        <v>0.90500000000000003</v>
      </c>
      <c r="G80" s="37">
        <v>19.03</v>
      </c>
      <c r="H80" s="38">
        <f t="shared" ref="H80:H81" si="18">IF(E80="H",G80,TRUNC(G80*(1-$K$5),2))</f>
        <v>19.03</v>
      </c>
      <c r="I80" s="39">
        <f t="shared" ref="I80:I81" si="19">TRUNC(H80*F80,2)</f>
        <v>17.22</v>
      </c>
      <c r="J80" s="2"/>
    </row>
    <row r="81" spans="1:10" x14ac:dyDescent="0.25">
      <c r="A81" s="8" t="s">
        <v>50</v>
      </c>
      <c r="B81" s="8" t="s">
        <v>119</v>
      </c>
      <c r="C81" s="8" t="s">
        <v>152</v>
      </c>
      <c r="D81" s="16" t="s">
        <v>153</v>
      </c>
      <c r="E81" s="8" t="s">
        <v>103</v>
      </c>
      <c r="F81" s="36">
        <v>1</v>
      </c>
      <c r="G81" s="37">
        <v>46.2</v>
      </c>
      <c r="H81" s="38">
        <f t="shared" si="18"/>
        <v>46.17</v>
      </c>
      <c r="I81" s="39">
        <f t="shared" si="19"/>
        <v>46.17</v>
      </c>
      <c r="J81" s="2"/>
    </row>
    <row r="82" spans="1:10" x14ac:dyDescent="0.25">
      <c r="A82" s="154" t="s">
        <v>113</v>
      </c>
      <c r="B82" s="154"/>
      <c r="C82" s="154"/>
      <c r="D82" s="154"/>
      <c r="E82" s="154"/>
      <c r="F82" s="154"/>
      <c r="G82" s="154"/>
      <c r="H82" s="154"/>
      <c r="I82" s="41">
        <f>SUM(I80:I81)</f>
        <v>63.39</v>
      </c>
      <c r="J82" s="2"/>
    </row>
    <row r="83" spans="1:10" x14ac:dyDescent="0.25">
      <c r="A83" s="147"/>
      <c r="B83" s="148"/>
      <c r="C83" s="148"/>
      <c r="D83" s="148"/>
      <c r="E83" s="148"/>
      <c r="F83" s="148"/>
      <c r="G83" s="148"/>
      <c r="H83" s="148"/>
      <c r="I83" s="149"/>
      <c r="J83" s="2"/>
    </row>
    <row r="84" spans="1:10" x14ac:dyDescent="0.25">
      <c r="A84" s="22" t="s">
        <v>101</v>
      </c>
      <c r="B84" s="150" t="s">
        <v>102</v>
      </c>
      <c r="C84" s="151"/>
      <c r="D84" s="151"/>
      <c r="E84" s="151"/>
      <c r="F84" s="151"/>
      <c r="G84" s="151"/>
      <c r="H84" s="152"/>
      <c r="I84" s="40" t="s">
        <v>103</v>
      </c>
      <c r="J84" s="2"/>
    </row>
    <row r="85" spans="1:10" ht="15" customHeight="1" x14ac:dyDescent="0.25">
      <c r="A85" s="26" t="s">
        <v>45</v>
      </c>
      <c r="B85" s="153" t="str">
        <f>VLOOKUP(A85,PLANILHA!$B$7:$F$696,3,FALSE)</f>
        <v>Revisão de ponto de esgoto</v>
      </c>
      <c r="C85" s="153"/>
      <c r="D85" s="153"/>
      <c r="E85" s="153"/>
      <c r="F85" s="153"/>
      <c r="G85" s="153"/>
      <c r="H85" s="153"/>
      <c r="I85" s="27" t="str">
        <f>VLOOKUP(A85,PLANILHA!$B$7:$F$696,5,FALSE)</f>
        <v>Pt</v>
      </c>
      <c r="J85" s="28">
        <f>I88</f>
        <v>104.77</v>
      </c>
    </row>
    <row r="86" spans="1:10" x14ac:dyDescent="0.25">
      <c r="A86" s="29" t="s">
        <v>104</v>
      </c>
      <c r="B86" s="30" t="s">
        <v>105</v>
      </c>
      <c r="C86" s="31" t="s">
        <v>101</v>
      </c>
      <c r="D86" s="31" t="s">
        <v>106</v>
      </c>
      <c r="E86" s="31" t="s">
        <v>103</v>
      </c>
      <c r="F86" s="32" t="s">
        <v>107</v>
      </c>
      <c r="G86" s="33" t="s">
        <v>108</v>
      </c>
      <c r="H86" s="34" t="s">
        <v>109</v>
      </c>
      <c r="I86" s="35" t="s">
        <v>110</v>
      </c>
      <c r="J86" s="2"/>
    </row>
    <row r="87" spans="1:10" x14ac:dyDescent="0.25">
      <c r="A87" s="8" t="s">
        <v>50</v>
      </c>
      <c r="B87" s="8" t="s">
        <v>112</v>
      </c>
      <c r="C87" s="8">
        <v>180214</v>
      </c>
      <c r="D87" s="16" t="s">
        <v>154</v>
      </c>
      <c r="E87" s="8" t="s">
        <v>155</v>
      </c>
      <c r="F87" s="36">
        <v>0.40089999999999998</v>
      </c>
      <c r="G87" s="37">
        <v>261.49</v>
      </c>
      <c r="H87" s="38">
        <f t="shared" ref="H87" si="20">IF(E87="H",G87,TRUNC(G87*(1-$K$5),2))</f>
        <v>261.35000000000002</v>
      </c>
      <c r="I87" s="39">
        <f t="shared" ref="I87" si="21">TRUNC(H87*F87,2)</f>
        <v>104.77</v>
      </c>
      <c r="J87" s="2"/>
    </row>
    <row r="88" spans="1:10" x14ac:dyDescent="0.25">
      <c r="A88" s="154" t="s">
        <v>113</v>
      </c>
      <c r="B88" s="154"/>
      <c r="C88" s="154"/>
      <c r="D88" s="154"/>
      <c r="E88" s="154"/>
      <c r="F88" s="154"/>
      <c r="G88" s="154"/>
      <c r="H88" s="154"/>
      <c r="I88" s="41">
        <f>SUM(I87:I87)</f>
        <v>104.77</v>
      </c>
      <c r="J88" s="2"/>
    </row>
    <row r="89" spans="1:10" x14ac:dyDescent="0.25">
      <c r="A89" s="147"/>
      <c r="B89" s="148"/>
      <c r="C89" s="148"/>
      <c r="D89" s="148"/>
      <c r="E89" s="148"/>
      <c r="F89" s="148"/>
      <c r="G89" s="148"/>
      <c r="H89" s="148"/>
      <c r="I89" s="149"/>
      <c r="J89" s="2"/>
    </row>
    <row r="90" spans="1:10" x14ac:dyDescent="0.25">
      <c r="A90" s="22" t="s">
        <v>101</v>
      </c>
      <c r="B90" s="150" t="s">
        <v>102</v>
      </c>
      <c r="C90" s="151"/>
      <c r="D90" s="151"/>
      <c r="E90" s="151"/>
      <c r="F90" s="151"/>
      <c r="G90" s="151"/>
      <c r="H90" s="152"/>
      <c r="I90" s="40" t="s">
        <v>103</v>
      </c>
      <c r="J90" s="2"/>
    </row>
    <row r="91" spans="1:10" ht="15" customHeight="1" x14ac:dyDescent="0.25">
      <c r="A91" s="26" t="s">
        <v>44</v>
      </c>
      <c r="B91" s="153" t="str">
        <f>VLOOKUP(A91,PLANILHA!$B$7:$F$696,3,FALSE)</f>
        <v>Revisão de ponto de água</v>
      </c>
      <c r="C91" s="153"/>
      <c r="D91" s="153"/>
      <c r="E91" s="153"/>
      <c r="F91" s="153"/>
      <c r="G91" s="153"/>
      <c r="H91" s="153"/>
      <c r="I91" s="27" t="str">
        <f>VLOOKUP(A91,PLANILHA!$B$7:$F$696,5,FALSE)</f>
        <v>Pt</v>
      </c>
      <c r="J91" s="28">
        <f>I94</f>
        <v>86.18</v>
      </c>
    </row>
    <row r="92" spans="1:10" x14ac:dyDescent="0.25">
      <c r="A92" s="29" t="s">
        <v>104</v>
      </c>
      <c r="B92" s="30" t="s">
        <v>105</v>
      </c>
      <c r="C92" s="31" t="s">
        <v>101</v>
      </c>
      <c r="D92" s="31" t="s">
        <v>106</v>
      </c>
      <c r="E92" s="31" t="s">
        <v>103</v>
      </c>
      <c r="F92" s="32" t="s">
        <v>107</v>
      </c>
      <c r="G92" s="33" t="s">
        <v>108</v>
      </c>
      <c r="H92" s="34" t="s">
        <v>109</v>
      </c>
      <c r="I92" s="35" t="s">
        <v>110</v>
      </c>
      <c r="J92" s="2"/>
    </row>
    <row r="93" spans="1:10" x14ac:dyDescent="0.25">
      <c r="A93" s="8" t="s">
        <v>50</v>
      </c>
      <c r="B93" s="8" t="s">
        <v>112</v>
      </c>
      <c r="C93" s="8">
        <v>180299</v>
      </c>
      <c r="D93" s="16" t="s">
        <v>156</v>
      </c>
      <c r="E93" s="8" t="s">
        <v>103</v>
      </c>
      <c r="F93" s="36">
        <v>0.30049999999999999</v>
      </c>
      <c r="G93" s="37">
        <v>286.95999999999998</v>
      </c>
      <c r="H93" s="38">
        <f t="shared" ref="H93" si="22">IF(E93="H",G93,TRUNC(G93*(1-$K$5),2))</f>
        <v>286.81</v>
      </c>
      <c r="I93" s="39">
        <f t="shared" ref="I93" si="23">TRUNC(H93*F93,2)</f>
        <v>86.18</v>
      </c>
      <c r="J93" s="2"/>
    </row>
    <row r="94" spans="1:10" x14ac:dyDescent="0.25">
      <c r="A94" s="154" t="s">
        <v>113</v>
      </c>
      <c r="B94" s="154"/>
      <c r="C94" s="154"/>
      <c r="D94" s="154"/>
      <c r="E94" s="154"/>
      <c r="F94" s="154"/>
      <c r="G94" s="154"/>
      <c r="H94" s="154"/>
      <c r="I94" s="41">
        <f>SUM(I93:I93)</f>
        <v>86.18</v>
      </c>
      <c r="J94" s="2"/>
    </row>
    <row r="95" spans="1:10" x14ac:dyDescent="0.25">
      <c r="A95" s="147"/>
      <c r="B95" s="148"/>
      <c r="C95" s="148"/>
      <c r="D95" s="148"/>
      <c r="E95" s="148"/>
      <c r="F95" s="148"/>
      <c r="G95" s="148"/>
      <c r="H95" s="148"/>
      <c r="I95" s="149"/>
      <c r="J95" s="2"/>
    </row>
    <row r="96" spans="1:10" x14ac:dyDescent="0.25">
      <c r="A96" s="22" t="s">
        <v>101</v>
      </c>
      <c r="B96" s="150" t="s">
        <v>102</v>
      </c>
      <c r="C96" s="151"/>
      <c r="D96" s="151"/>
      <c r="E96" s="151"/>
      <c r="F96" s="151"/>
      <c r="G96" s="151"/>
      <c r="H96" s="152"/>
      <c r="I96" s="40" t="s">
        <v>103</v>
      </c>
      <c r="J96" s="2"/>
    </row>
    <row r="97" spans="1:10" ht="15" customHeight="1" x14ac:dyDescent="0.25">
      <c r="A97" s="26" t="s">
        <v>73</v>
      </c>
      <c r="B97" s="153" t="str">
        <f>VLOOKUP(A97,PLANILHA!$B$7:$F$696,3,FALSE)</f>
        <v>Revisão de ponto de luz</v>
      </c>
      <c r="C97" s="153"/>
      <c r="D97" s="153"/>
      <c r="E97" s="153"/>
      <c r="F97" s="153"/>
      <c r="G97" s="153"/>
      <c r="H97" s="153"/>
      <c r="I97" s="27" t="str">
        <f>VLOOKUP(A97,PLANILHA!$B$7:$F$696,5,FALSE)</f>
        <v>Pt</v>
      </c>
      <c r="J97" s="28">
        <f>I107</f>
        <v>61.870000000000005</v>
      </c>
    </row>
    <row r="98" spans="1:10" x14ac:dyDescent="0.25">
      <c r="A98" s="29" t="s">
        <v>104</v>
      </c>
      <c r="B98" s="30" t="s">
        <v>105</v>
      </c>
      <c r="C98" s="31" t="s">
        <v>101</v>
      </c>
      <c r="D98" s="31" t="s">
        <v>106</v>
      </c>
      <c r="E98" s="31" t="s">
        <v>103</v>
      </c>
      <c r="F98" s="32" t="s">
        <v>107</v>
      </c>
      <c r="G98" s="33" t="s">
        <v>108</v>
      </c>
      <c r="H98" s="34" t="s">
        <v>109</v>
      </c>
      <c r="I98" s="35" t="s">
        <v>110</v>
      </c>
      <c r="J98" s="2"/>
    </row>
    <row r="99" spans="1:10" x14ac:dyDescent="0.25">
      <c r="A99" s="8" t="s">
        <v>111</v>
      </c>
      <c r="B99" s="8" t="s">
        <v>112</v>
      </c>
      <c r="C99" s="8">
        <v>88264</v>
      </c>
      <c r="D99" s="16" t="s">
        <v>157</v>
      </c>
      <c r="E99" s="8" t="s">
        <v>116</v>
      </c>
      <c r="F99" s="36">
        <v>1.5</v>
      </c>
      <c r="G99" s="37">
        <v>19.32</v>
      </c>
      <c r="H99" s="38">
        <f t="shared" ref="H99:H106" si="24">IF(E99="H",G99,TRUNC(G99*(1-$K$5),2))</f>
        <v>19.32</v>
      </c>
      <c r="I99" s="39">
        <f t="shared" ref="I99:I106" si="25">TRUNC(H99*F99,2)</f>
        <v>28.98</v>
      </c>
      <c r="J99" s="2"/>
    </row>
    <row r="100" spans="1:10" ht="24" x14ac:dyDescent="0.25">
      <c r="A100" s="8" t="s">
        <v>111</v>
      </c>
      <c r="B100" s="8" t="s">
        <v>112</v>
      </c>
      <c r="C100" s="8">
        <v>88247</v>
      </c>
      <c r="D100" s="16" t="s">
        <v>158</v>
      </c>
      <c r="E100" s="8" t="s">
        <v>116</v>
      </c>
      <c r="F100" s="36">
        <v>1.6020000000000001</v>
      </c>
      <c r="G100" s="37">
        <v>15.67</v>
      </c>
      <c r="H100" s="38">
        <f t="shared" si="24"/>
        <v>15.67</v>
      </c>
      <c r="I100" s="39">
        <f t="shared" si="25"/>
        <v>25.1</v>
      </c>
      <c r="J100" s="2"/>
    </row>
    <row r="101" spans="1:10" x14ac:dyDescent="0.25">
      <c r="A101" s="8" t="s">
        <v>50</v>
      </c>
      <c r="B101" s="8" t="s">
        <v>119</v>
      </c>
      <c r="C101" s="8" t="s">
        <v>159</v>
      </c>
      <c r="D101" s="16" t="s">
        <v>160</v>
      </c>
      <c r="E101" s="8" t="s">
        <v>10</v>
      </c>
      <c r="F101" s="36">
        <v>0.8</v>
      </c>
      <c r="G101" s="37">
        <v>0.53</v>
      </c>
      <c r="H101" s="38">
        <f t="shared" si="24"/>
        <v>0.52</v>
      </c>
      <c r="I101" s="39">
        <f t="shared" si="25"/>
        <v>0.41</v>
      </c>
      <c r="J101" s="2"/>
    </row>
    <row r="102" spans="1:10" x14ac:dyDescent="0.25">
      <c r="A102" s="8" t="s">
        <v>50</v>
      </c>
      <c r="B102" s="8" t="s">
        <v>119</v>
      </c>
      <c r="C102" s="8" t="s">
        <v>161</v>
      </c>
      <c r="D102" s="16" t="s">
        <v>162</v>
      </c>
      <c r="E102" s="8" t="s">
        <v>10</v>
      </c>
      <c r="F102" s="36">
        <v>0.4</v>
      </c>
      <c r="G102" s="37">
        <v>2</v>
      </c>
      <c r="H102" s="38">
        <f t="shared" si="24"/>
        <v>1.99</v>
      </c>
      <c r="I102" s="39">
        <f t="shared" si="25"/>
        <v>0.79</v>
      </c>
      <c r="J102" s="2"/>
    </row>
    <row r="103" spans="1:10" x14ac:dyDescent="0.25">
      <c r="A103" s="8" t="s">
        <v>50</v>
      </c>
      <c r="B103" s="8" t="s">
        <v>119</v>
      </c>
      <c r="C103" s="8" t="s">
        <v>163</v>
      </c>
      <c r="D103" s="16" t="s">
        <v>164</v>
      </c>
      <c r="E103" s="8" t="s">
        <v>6</v>
      </c>
      <c r="F103" s="36">
        <v>0.4</v>
      </c>
      <c r="G103" s="37">
        <v>0.7</v>
      </c>
      <c r="H103" s="38">
        <f t="shared" si="24"/>
        <v>0.69</v>
      </c>
      <c r="I103" s="39">
        <f t="shared" si="25"/>
        <v>0.27</v>
      </c>
      <c r="J103" s="2"/>
    </row>
    <row r="104" spans="1:10" x14ac:dyDescent="0.25">
      <c r="A104" s="8" t="s">
        <v>50</v>
      </c>
      <c r="B104" s="8" t="s">
        <v>119</v>
      </c>
      <c r="C104" s="8" t="s">
        <v>165</v>
      </c>
      <c r="D104" s="16" t="s">
        <v>166</v>
      </c>
      <c r="E104" s="8" t="s">
        <v>6</v>
      </c>
      <c r="F104" s="36">
        <v>1.2</v>
      </c>
      <c r="G104" s="37">
        <v>1.7</v>
      </c>
      <c r="H104" s="38">
        <f t="shared" si="24"/>
        <v>1.69</v>
      </c>
      <c r="I104" s="39">
        <f t="shared" si="25"/>
        <v>2.02</v>
      </c>
      <c r="J104" s="2"/>
    </row>
    <row r="105" spans="1:10" x14ac:dyDescent="0.25">
      <c r="A105" s="8" t="s">
        <v>50</v>
      </c>
      <c r="B105" s="8" t="s">
        <v>119</v>
      </c>
      <c r="C105" s="8" t="s">
        <v>167</v>
      </c>
      <c r="D105" s="16" t="s">
        <v>168</v>
      </c>
      <c r="E105" s="8" t="s">
        <v>103</v>
      </c>
      <c r="F105" s="36">
        <v>0.8</v>
      </c>
      <c r="G105" s="37">
        <v>0.44</v>
      </c>
      <c r="H105" s="38">
        <f t="shared" si="24"/>
        <v>0.43</v>
      </c>
      <c r="I105" s="39">
        <f t="shared" si="25"/>
        <v>0.34</v>
      </c>
      <c r="J105" s="2"/>
    </row>
    <row r="106" spans="1:10" x14ac:dyDescent="0.25">
      <c r="A106" s="8" t="s">
        <v>50</v>
      </c>
      <c r="B106" s="8" t="s">
        <v>119</v>
      </c>
      <c r="C106" s="8" t="s">
        <v>169</v>
      </c>
      <c r="D106" s="16" t="s">
        <v>170</v>
      </c>
      <c r="E106" s="8" t="s">
        <v>6</v>
      </c>
      <c r="F106" s="36">
        <v>3.6</v>
      </c>
      <c r="G106" s="37">
        <v>1.1100000000000001</v>
      </c>
      <c r="H106" s="38">
        <f t="shared" si="24"/>
        <v>1.1000000000000001</v>
      </c>
      <c r="I106" s="39">
        <f t="shared" si="25"/>
        <v>3.96</v>
      </c>
      <c r="J106" s="2"/>
    </row>
    <row r="107" spans="1:10" x14ac:dyDescent="0.25">
      <c r="A107" s="154" t="s">
        <v>113</v>
      </c>
      <c r="B107" s="154"/>
      <c r="C107" s="154"/>
      <c r="D107" s="154"/>
      <c r="E107" s="154"/>
      <c r="F107" s="154"/>
      <c r="G107" s="154"/>
      <c r="H107" s="154"/>
      <c r="I107" s="41">
        <f>SUM(I99:I106)</f>
        <v>61.870000000000005</v>
      </c>
      <c r="J107" s="2"/>
    </row>
    <row r="108" spans="1:10" x14ac:dyDescent="0.25">
      <c r="A108" s="147"/>
      <c r="B108" s="148"/>
      <c r="C108" s="148"/>
      <c r="D108" s="148"/>
      <c r="E108" s="148"/>
      <c r="F108" s="148"/>
      <c r="G108" s="148"/>
      <c r="H108" s="148"/>
      <c r="I108" s="149"/>
      <c r="J108" s="2"/>
    </row>
    <row r="109" spans="1:10" x14ac:dyDescent="0.25">
      <c r="A109" s="22" t="s">
        <v>101</v>
      </c>
      <c r="B109" s="150" t="s">
        <v>102</v>
      </c>
      <c r="C109" s="151"/>
      <c r="D109" s="151"/>
      <c r="E109" s="151"/>
      <c r="F109" s="151"/>
      <c r="G109" s="151"/>
      <c r="H109" s="152"/>
      <c r="I109" s="40" t="s">
        <v>103</v>
      </c>
      <c r="J109" s="2"/>
    </row>
    <row r="110" spans="1:10" x14ac:dyDescent="0.25">
      <c r="A110" s="26" t="str">
        <f>PLANILHA!B24</f>
        <v>150207</v>
      </c>
      <c r="B110" s="153" t="str">
        <f>VLOOKUP(A110,PLANILHA!$B$7:$F$696,3,FALSE)</f>
        <v>Acrílica para piso</v>
      </c>
      <c r="C110" s="153"/>
      <c r="D110" s="153"/>
      <c r="E110" s="153"/>
      <c r="F110" s="153"/>
      <c r="G110" s="153"/>
      <c r="H110" s="153"/>
      <c r="I110" s="27" t="str">
        <f>VLOOKUP(A110,PLANILHA!$B$7:$F$696,5,FALSE)</f>
        <v>m²</v>
      </c>
      <c r="J110" s="28">
        <f>I116</f>
        <v>12.889999999999999</v>
      </c>
    </row>
    <row r="111" spans="1:10" x14ac:dyDescent="0.25">
      <c r="A111" s="29" t="s">
        <v>104</v>
      </c>
      <c r="B111" s="30" t="s">
        <v>105</v>
      </c>
      <c r="C111" s="31" t="s">
        <v>101</v>
      </c>
      <c r="D111" s="31" t="s">
        <v>106</v>
      </c>
      <c r="E111" s="31" t="s">
        <v>103</v>
      </c>
      <c r="F111" s="32" t="s">
        <v>107</v>
      </c>
      <c r="G111" s="33" t="s">
        <v>108</v>
      </c>
      <c r="H111" s="34" t="s">
        <v>109</v>
      </c>
      <c r="I111" s="35" t="s">
        <v>110</v>
      </c>
      <c r="J111" s="2"/>
    </row>
    <row r="112" spans="1:10" x14ac:dyDescent="0.25">
      <c r="A112" s="8" t="s">
        <v>111</v>
      </c>
      <c r="B112" s="8" t="s">
        <v>112</v>
      </c>
      <c r="C112" s="8">
        <v>88310</v>
      </c>
      <c r="D112" s="16" t="s">
        <v>118</v>
      </c>
      <c r="E112" s="8" t="s">
        <v>116</v>
      </c>
      <c r="F112" s="36">
        <v>0.3</v>
      </c>
      <c r="G112" s="37">
        <v>19.059999999999999</v>
      </c>
      <c r="H112" s="38">
        <f t="shared" ref="H112:H115" si="26">IF(E112="H",G112,TRUNC(G112*(1-$K$5),2))</f>
        <v>19.059999999999999</v>
      </c>
      <c r="I112" s="39">
        <f t="shared" ref="I112:I115" si="27">TRUNC(H112*F112,2)</f>
        <v>5.71</v>
      </c>
      <c r="J112" s="2"/>
    </row>
    <row r="113" spans="1:10" x14ac:dyDescent="0.25">
      <c r="A113" s="8" t="s">
        <v>111</v>
      </c>
      <c r="B113" s="8" t="s">
        <v>112</v>
      </c>
      <c r="C113" s="8">
        <v>88316</v>
      </c>
      <c r="D113" s="16" t="s">
        <v>117</v>
      </c>
      <c r="E113" s="8" t="s">
        <v>116</v>
      </c>
      <c r="F113" s="36">
        <v>0.26400000000000001</v>
      </c>
      <c r="G113" s="37">
        <v>15.12</v>
      </c>
      <c r="H113" s="38">
        <f t="shared" si="26"/>
        <v>15.12</v>
      </c>
      <c r="I113" s="39">
        <f t="shared" si="27"/>
        <v>3.99</v>
      </c>
      <c r="J113" s="2"/>
    </row>
    <row r="114" spans="1:10" x14ac:dyDescent="0.25">
      <c r="A114" s="8" t="s">
        <v>50</v>
      </c>
      <c r="B114" s="8" t="s">
        <v>119</v>
      </c>
      <c r="C114" s="8" t="s">
        <v>171</v>
      </c>
      <c r="D114" s="16" t="s">
        <v>75</v>
      </c>
      <c r="E114" s="8" t="s">
        <v>133</v>
      </c>
      <c r="F114" s="36">
        <v>0.05</v>
      </c>
      <c r="G114" s="37">
        <v>50.9</v>
      </c>
      <c r="H114" s="38">
        <f t="shared" si="26"/>
        <v>50.87</v>
      </c>
      <c r="I114" s="39">
        <f t="shared" si="27"/>
        <v>2.54</v>
      </c>
      <c r="J114" s="2"/>
    </row>
    <row r="115" spans="1:10" x14ac:dyDescent="0.25">
      <c r="A115" s="8" t="s">
        <v>50</v>
      </c>
      <c r="B115" s="8" t="s">
        <v>119</v>
      </c>
      <c r="C115" s="8" t="s">
        <v>172</v>
      </c>
      <c r="D115" s="16" t="s">
        <v>173</v>
      </c>
      <c r="E115" s="8" t="s">
        <v>133</v>
      </c>
      <c r="F115" s="36">
        <v>1.4999999999999999E-2</v>
      </c>
      <c r="G115" s="37">
        <v>43.95</v>
      </c>
      <c r="H115" s="38">
        <f t="shared" si="26"/>
        <v>43.92</v>
      </c>
      <c r="I115" s="39">
        <f t="shared" si="27"/>
        <v>0.65</v>
      </c>
      <c r="J115" s="2"/>
    </row>
    <row r="116" spans="1:10" x14ac:dyDescent="0.25">
      <c r="A116" s="154" t="s">
        <v>113</v>
      </c>
      <c r="B116" s="154"/>
      <c r="C116" s="154"/>
      <c r="D116" s="154"/>
      <c r="E116" s="154"/>
      <c r="F116" s="154"/>
      <c r="G116" s="154"/>
      <c r="H116" s="154"/>
      <c r="I116" s="41">
        <f>SUM(I112:I115)</f>
        <v>12.889999999999999</v>
      </c>
      <c r="J116" s="2"/>
    </row>
    <row r="117" spans="1:10" x14ac:dyDescent="0.25">
      <c r="A117" s="147"/>
      <c r="B117" s="148"/>
      <c r="C117" s="148"/>
      <c r="D117" s="148"/>
      <c r="E117" s="148"/>
      <c r="F117" s="148"/>
      <c r="G117" s="148"/>
      <c r="H117" s="148"/>
      <c r="I117" s="149"/>
      <c r="J117" s="2"/>
    </row>
    <row r="118" spans="1:10" x14ac:dyDescent="0.25">
      <c r="A118" s="22" t="s">
        <v>101</v>
      </c>
      <c r="B118" s="150" t="s">
        <v>102</v>
      </c>
      <c r="C118" s="151"/>
      <c r="D118" s="151"/>
      <c r="E118" s="151"/>
      <c r="F118" s="151"/>
      <c r="G118" s="151"/>
      <c r="H118" s="152"/>
      <c r="I118" s="40" t="s">
        <v>103</v>
      </c>
      <c r="J118" s="2"/>
    </row>
    <row r="119" spans="1:10" ht="15" customHeight="1" x14ac:dyDescent="0.25">
      <c r="A119" s="26" t="s">
        <v>37</v>
      </c>
      <c r="B119" s="153" t="str">
        <f>VLOOKUP(A119,PLANILHA!$B$7:$F$696,3,FALSE)</f>
        <v>Acrilica fosca int./ext. c/massa e selador - 3 demaos</v>
      </c>
      <c r="C119" s="153"/>
      <c r="D119" s="153"/>
      <c r="E119" s="153"/>
      <c r="F119" s="153"/>
      <c r="G119" s="153"/>
      <c r="H119" s="153"/>
      <c r="I119" s="27" t="str">
        <f>VLOOKUP(A119,PLANILHA!$B$7:$F$696,5,FALSE)</f>
        <v>m²</v>
      </c>
      <c r="J119" s="28">
        <f>I127</f>
        <v>28.93</v>
      </c>
    </row>
    <row r="120" spans="1:10" x14ac:dyDescent="0.25">
      <c r="A120" s="29" t="s">
        <v>104</v>
      </c>
      <c r="B120" s="30" t="s">
        <v>105</v>
      </c>
      <c r="C120" s="31" t="s">
        <v>101</v>
      </c>
      <c r="D120" s="31" t="s">
        <v>106</v>
      </c>
      <c r="E120" s="31" t="s">
        <v>103</v>
      </c>
      <c r="F120" s="32" t="s">
        <v>107</v>
      </c>
      <c r="G120" s="33" t="s">
        <v>108</v>
      </c>
      <c r="H120" s="34" t="s">
        <v>109</v>
      </c>
      <c r="I120" s="35" t="s">
        <v>110</v>
      </c>
      <c r="J120" s="2"/>
    </row>
    <row r="121" spans="1:10" x14ac:dyDescent="0.25">
      <c r="A121" s="8" t="s">
        <v>111</v>
      </c>
      <c r="B121" s="8" t="s">
        <v>112</v>
      </c>
      <c r="C121" s="8">
        <v>88316</v>
      </c>
      <c r="D121" s="16" t="s">
        <v>117</v>
      </c>
      <c r="E121" s="8" t="s">
        <v>116</v>
      </c>
      <c r="F121" s="36">
        <v>0.4</v>
      </c>
      <c r="G121" s="37">
        <v>15.12</v>
      </c>
      <c r="H121" s="38">
        <f t="shared" ref="H121:H126" si="28">IF(E121="H",G121,TRUNC(G121*(1-$K$5),2))</f>
        <v>15.12</v>
      </c>
      <c r="I121" s="39">
        <f t="shared" ref="I121:I126" si="29">TRUNC(H121*F121,2)</f>
        <v>6.04</v>
      </c>
      <c r="J121" s="2"/>
    </row>
    <row r="122" spans="1:10" x14ac:dyDescent="0.25">
      <c r="A122" s="8" t="s">
        <v>111</v>
      </c>
      <c r="B122" s="8" t="s">
        <v>112</v>
      </c>
      <c r="C122" s="8">
        <v>88310</v>
      </c>
      <c r="D122" s="16" t="s">
        <v>118</v>
      </c>
      <c r="E122" s="8" t="s">
        <v>116</v>
      </c>
      <c r="F122" s="36">
        <v>0.58799999999999997</v>
      </c>
      <c r="G122" s="37">
        <v>19.059999999999999</v>
      </c>
      <c r="H122" s="38">
        <f t="shared" si="28"/>
        <v>19.059999999999999</v>
      </c>
      <c r="I122" s="39">
        <f t="shared" si="29"/>
        <v>11.2</v>
      </c>
      <c r="J122" s="2"/>
    </row>
    <row r="123" spans="1:10" x14ac:dyDescent="0.25">
      <c r="A123" s="8" t="s">
        <v>50</v>
      </c>
      <c r="B123" s="8" t="s">
        <v>119</v>
      </c>
      <c r="C123" s="8" t="s">
        <v>175</v>
      </c>
      <c r="D123" s="16" t="s">
        <v>176</v>
      </c>
      <c r="E123" s="8" t="s">
        <v>103</v>
      </c>
      <c r="F123" s="36">
        <v>0.5</v>
      </c>
      <c r="G123" s="37">
        <v>0.7</v>
      </c>
      <c r="H123" s="38">
        <f t="shared" si="28"/>
        <v>0.69</v>
      </c>
      <c r="I123" s="39">
        <f t="shared" si="29"/>
        <v>0.34</v>
      </c>
      <c r="J123" s="2"/>
    </row>
    <row r="124" spans="1:10" x14ac:dyDescent="0.25">
      <c r="A124" s="8" t="s">
        <v>50</v>
      </c>
      <c r="B124" s="8" t="s">
        <v>119</v>
      </c>
      <c r="C124" s="8" t="s">
        <v>177</v>
      </c>
      <c r="D124" s="16" t="s">
        <v>178</v>
      </c>
      <c r="E124" s="8" t="s">
        <v>133</v>
      </c>
      <c r="F124" s="36">
        <v>0.11</v>
      </c>
      <c r="G124" s="37">
        <v>35.9</v>
      </c>
      <c r="H124" s="38">
        <f t="shared" si="28"/>
        <v>35.880000000000003</v>
      </c>
      <c r="I124" s="39">
        <f t="shared" si="29"/>
        <v>3.94</v>
      </c>
      <c r="J124" s="2"/>
    </row>
    <row r="125" spans="1:10" x14ac:dyDescent="0.25">
      <c r="A125" s="8" t="s">
        <v>50</v>
      </c>
      <c r="B125" s="8" t="s">
        <v>119</v>
      </c>
      <c r="C125" s="8" t="s">
        <v>179</v>
      </c>
      <c r="D125" s="16" t="s">
        <v>180</v>
      </c>
      <c r="E125" s="8" t="s">
        <v>133</v>
      </c>
      <c r="F125" s="36">
        <v>0.08</v>
      </c>
      <c r="G125" s="37">
        <v>74.7</v>
      </c>
      <c r="H125" s="38">
        <f t="shared" si="28"/>
        <v>74.66</v>
      </c>
      <c r="I125" s="39">
        <f t="shared" si="29"/>
        <v>5.97</v>
      </c>
      <c r="J125" s="2"/>
    </row>
    <row r="126" spans="1:10" x14ac:dyDescent="0.25">
      <c r="A126" s="8" t="s">
        <v>50</v>
      </c>
      <c r="B126" s="8" t="s">
        <v>119</v>
      </c>
      <c r="C126" s="8" t="s">
        <v>181</v>
      </c>
      <c r="D126" s="16" t="s">
        <v>182</v>
      </c>
      <c r="E126" s="8" t="s">
        <v>133</v>
      </c>
      <c r="F126" s="36">
        <v>0.05</v>
      </c>
      <c r="G126" s="37">
        <v>28.9</v>
      </c>
      <c r="H126" s="38">
        <f t="shared" si="28"/>
        <v>28.88</v>
      </c>
      <c r="I126" s="39">
        <f t="shared" si="29"/>
        <v>1.44</v>
      </c>
      <c r="J126" s="2"/>
    </row>
    <row r="127" spans="1:10" x14ac:dyDescent="0.25">
      <c r="A127" s="154" t="s">
        <v>113</v>
      </c>
      <c r="B127" s="154"/>
      <c r="C127" s="154"/>
      <c r="D127" s="154"/>
      <c r="E127" s="154"/>
      <c r="F127" s="154"/>
      <c r="G127" s="154"/>
      <c r="H127" s="154"/>
      <c r="I127" s="41">
        <f>SUM(I121:I126)</f>
        <v>28.93</v>
      </c>
      <c r="J127" s="2"/>
    </row>
    <row r="128" spans="1:10" x14ac:dyDescent="0.25">
      <c r="A128" s="147"/>
      <c r="B128" s="148"/>
      <c r="C128" s="148"/>
      <c r="D128" s="148"/>
      <c r="E128" s="148"/>
      <c r="F128" s="148"/>
      <c r="G128" s="148"/>
      <c r="H128" s="148"/>
      <c r="I128" s="149"/>
      <c r="J128" s="2"/>
    </row>
    <row r="129" spans="1:10" x14ac:dyDescent="0.25">
      <c r="A129" s="22" t="s">
        <v>101</v>
      </c>
      <c r="B129" s="150" t="s">
        <v>102</v>
      </c>
      <c r="C129" s="151"/>
      <c r="D129" s="151"/>
      <c r="E129" s="151"/>
      <c r="F129" s="151"/>
      <c r="G129" s="151"/>
      <c r="H129" s="152"/>
      <c r="I129" s="40" t="s">
        <v>103</v>
      </c>
      <c r="J129" s="2"/>
    </row>
    <row r="130" spans="1:10" ht="15" customHeight="1" x14ac:dyDescent="0.25">
      <c r="A130" s="26" t="s">
        <v>18</v>
      </c>
      <c r="B130" s="153" t="str">
        <f>VLOOKUP(A130,PLANILHA!$B$7:$F$696,3,FALSE)</f>
        <v>Esmalte sobre grade de ferro (superf. aparelhada)</v>
      </c>
      <c r="C130" s="153"/>
      <c r="D130" s="153"/>
      <c r="E130" s="153"/>
      <c r="F130" s="153"/>
      <c r="G130" s="153"/>
      <c r="H130" s="153"/>
      <c r="I130" s="27" t="str">
        <f>VLOOKUP(A130,PLANILHA!$B$7:$F$696,5,FALSE)</f>
        <v>m²</v>
      </c>
      <c r="J130" s="28">
        <f>I137</f>
        <v>36.35</v>
      </c>
    </row>
    <row r="131" spans="1:10" x14ac:dyDescent="0.25">
      <c r="A131" s="29" t="s">
        <v>104</v>
      </c>
      <c r="B131" s="30" t="s">
        <v>105</v>
      </c>
      <c r="C131" s="31" t="s">
        <v>101</v>
      </c>
      <c r="D131" s="31" t="s">
        <v>106</v>
      </c>
      <c r="E131" s="31" t="s">
        <v>103</v>
      </c>
      <c r="F131" s="32" t="s">
        <v>107</v>
      </c>
      <c r="G131" s="33" t="s">
        <v>108</v>
      </c>
      <c r="H131" s="34" t="s">
        <v>109</v>
      </c>
      <c r="I131" s="35" t="s">
        <v>110</v>
      </c>
      <c r="J131" s="2"/>
    </row>
    <row r="132" spans="1:10" x14ac:dyDescent="0.25">
      <c r="A132" s="8" t="s">
        <v>111</v>
      </c>
      <c r="B132" s="8" t="s">
        <v>112</v>
      </c>
      <c r="C132" s="8">
        <v>88316</v>
      </c>
      <c r="D132" s="16" t="s">
        <v>117</v>
      </c>
      <c r="E132" s="8" t="s">
        <v>116</v>
      </c>
      <c r="F132" s="36">
        <v>0.9</v>
      </c>
      <c r="G132" s="37">
        <v>15.12</v>
      </c>
      <c r="H132" s="38">
        <f t="shared" ref="H132:H136" si="30">IF(E132="H",G132,TRUNC(G132*(1-$K$5),2))</f>
        <v>15.12</v>
      </c>
      <c r="I132" s="39">
        <f t="shared" ref="I132:I136" si="31">TRUNC(H132*F132,2)</f>
        <v>13.6</v>
      </c>
      <c r="J132" s="2"/>
    </row>
    <row r="133" spans="1:10" x14ac:dyDescent="0.25">
      <c r="A133" s="8" t="s">
        <v>111</v>
      </c>
      <c r="B133" s="8" t="s">
        <v>112</v>
      </c>
      <c r="C133" s="8">
        <v>88310</v>
      </c>
      <c r="D133" s="16" t="s">
        <v>118</v>
      </c>
      <c r="E133" s="8" t="s">
        <v>116</v>
      </c>
      <c r="F133" s="36">
        <v>0.84799999999999998</v>
      </c>
      <c r="G133" s="37">
        <v>19.059999999999999</v>
      </c>
      <c r="H133" s="38">
        <f t="shared" si="30"/>
        <v>19.059999999999999</v>
      </c>
      <c r="I133" s="39">
        <f t="shared" si="31"/>
        <v>16.16</v>
      </c>
      <c r="J133" s="2"/>
    </row>
    <row r="134" spans="1:10" x14ac:dyDescent="0.25">
      <c r="A134" s="8" t="s">
        <v>50</v>
      </c>
      <c r="B134" s="8" t="s">
        <v>119</v>
      </c>
      <c r="C134" s="8" t="s">
        <v>183</v>
      </c>
      <c r="D134" s="16" t="s">
        <v>184</v>
      </c>
      <c r="E134" s="8" t="s">
        <v>133</v>
      </c>
      <c r="F134" s="36">
        <v>0.06</v>
      </c>
      <c r="G134" s="37">
        <v>88</v>
      </c>
      <c r="H134" s="38">
        <f t="shared" si="30"/>
        <v>87.95</v>
      </c>
      <c r="I134" s="39">
        <f t="shared" si="31"/>
        <v>5.27</v>
      </c>
      <c r="J134" s="2"/>
    </row>
    <row r="135" spans="1:10" x14ac:dyDescent="0.25">
      <c r="A135" s="8" t="s">
        <v>50</v>
      </c>
      <c r="B135" s="8" t="s">
        <v>119</v>
      </c>
      <c r="C135" s="8" t="s">
        <v>185</v>
      </c>
      <c r="D135" s="16" t="s">
        <v>186</v>
      </c>
      <c r="E135" s="8" t="s">
        <v>103</v>
      </c>
      <c r="F135" s="36">
        <v>0.5</v>
      </c>
      <c r="G135" s="37">
        <v>1.8</v>
      </c>
      <c r="H135" s="38">
        <f t="shared" si="30"/>
        <v>1.79</v>
      </c>
      <c r="I135" s="39">
        <f t="shared" si="31"/>
        <v>0.89</v>
      </c>
      <c r="J135" s="2"/>
    </row>
    <row r="136" spans="1:10" x14ac:dyDescent="0.25">
      <c r="A136" s="8" t="s">
        <v>50</v>
      </c>
      <c r="B136" s="8" t="s">
        <v>119</v>
      </c>
      <c r="C136" s="8" t="s">
        <v>172</v>
      </c>
      <c r="D136" s="16" t="s">
        <v>173</v>
      </c>
      <c r="E136" s="8" t="s">
        <v>133</v>
      </c>
      <c r="F136" s="36">
        <v>0.01</v>
      </c>
      <c r="G136" s="37">
        <v>43.95</v>
      </c>
      <c r="H136" s="38">
        <f t="shared" si="30"/>
        <v>43.92</v>
      </c>
      <c r="I136" s="39">
        <f t="shared" si="31"/>
        <v>0.43</v>
      </c>
      <c r="J136" s="2"/>
    </row>
    <row r="137" spans="1:10" x14ac:dyDescent="0.25">
      <c r="A137" s="154" t="s">
        <v>113</v>
      </c>
      <c r="B137" s="154"/>
      <c r="C137" s="154"/>
      <c r="D137" s="154"/>
      <c r="E137" s="154"/>
      <c r="F137" s="154"/>
      <c r="G137" s="154"/>
      <c r="H137" s="154"/>
      <c r="I137" s="41">
        <f>SUM(I132:I136)</f>
        <v>36.35</v>
      </c>
      <c r="J137" s="2"/>
    </row>
    <row r="138" spans="1:10" x14ac:dyDescent="0.25">
      <c r="A138" s="147"/>
      <c r="B138" s="148"/>
      <c r="C138" s="148"/>
      <c r="D138" s="148"/>
      <c r="E138" s="148"/>
      <c r="F138" s="148"/>
      <c r="G138" s="148"/>
      <c r="H138" s="148"/>
      <c r="I138" s="149"/>
      <c r="J138" s="2"/>
    </row>
    <row r="139" spans="1:10" x14ac:dyDescent="0.25">
      <c r="A139" s="22" t="s">
        <v>101</v>
      </c>
      <c r="B139" s="150" t="s">
        <v>102</v>
      </c>
      <c r="C139" s="151"/>
      <c r="D139" s="151"/>
      <c r="E139" s="151"/>
      <c r="F139" s="151"/>
      <c r="G139" s="151"/>
      <c r="H139" s="152"/>
      <c r="I139" s="40" t="s">
        <v>103</v>
      </c>
      <c r="J139" s="2"/>
    </row>
    <row r="140" spans="1:10" x14ac:dyDescent="0.25">
      <c r="A140" s="26" t="str">
        <f>PLANILHA!B28</f>
        <v>260651</v>
      </c>
      <c r="B140" s="153" t="str">
        <f>VLOOKUP(A140,PLANILHA!$B$7:$F$696,3,FALSE)</f>
        <v>Mureta em alvenaria,rebocada e pintada 2 faces(h=1.0m)</v>
      </c>
      <c r="C140" s="153"/>
      <c r="D140" s="153"/>
      <c r="E140" s="153"/>
      <c r="F140" s="153"/>
      <c r="G140" s="153"/>
      <c r="H140" s="153"/>
      <c r="I140" s="27" t="str">
        <f>VLOOKUP(A140,PLANILHA!$B$7:$F$696,5,FALSE)</f>
        <v>M</v>
      </c>
      <c r="J140" s="28">
        <f>I152</f>
        <v>226.9</v>
      </c>
    </row>
    <row r="141" spans="1:10" x14ac:dyDescent="0.25">
      <c r="A141" s="29" t="s">
        <v>104</v>
      </c>
      <c r="B141" s="30" t="s">
        <v>105</v>
      </c>
      <c r="C141" s="31" t="s">
        <v>101</v>
      </c>
      <c r="D141" s="31" t="s">
        <v>106</v>
      </c>
      <c r="E141" s="31" t="s">
        <v>103</v>
      </c>
      <c r="F141" s="32" t="s">
        <v>107</v>
      </c>
      <c r="G141" s="33" t="s">
        <v>108</v>
      </c>
      <c r="H141" s="34" t="s">
        <v>109</v>
      </c>
      <c r="I141" s="35" t="s">
        <v>110</v>
      </c>
      <c r="J141" s="2"/>
    </row>
    <row r="142" spans="1:10" x14ac:dyDescent="0.25">
      <c r="A142" s="8" t="s">
        <v>50</v>
      </c>
      <c r="B142" s="8" t="s">
        <v>112</v>
      </c>
      <c r="C142" s="8">
        <v>10269</v>
      </c>
      <c r="D142" s="44" t="s">
        <v>187</v>
      </c>
      <c r="E142" s="8" t="s">
        <v>6</v>
      </c>
      <c r="F142" s="36">
        <v>1</v>
      </c>
      <c r="G142" s="37">
        <v>0.76</v>
      </c>
      <c r="H142" s="38">
        <f t="shared" ref="H142:H151" si="32">IF(E142="H",G142,TRUNC(G142*(1-$K$5),2))</f>
        <v>0.75</v>
      </c>
      <c r="I142" s="39">
        <f t="shared" ref="I142:I151" si="33">TRUNC(H142*F142,2)</f>
        <v>0.75</v>
      </c>
      <c r="J142" s="2"/>
    </row>
    <row r="143" spans="1:10" ht="24" x14ac:dyDescent="0.25">
      <c r="A143" s="8" t="s">
        <v>50</v>
      </c>
      <c r="B143" s="8" t="s">
        <v>112</v>
      </c>
      <c r="C143" s="8">
        <v>20174</v>
      </c>
      <c r="D143" s="44" t="s">
        <v>188</v>
      </c>
      <c r="E143" s="8" t="s">
        <v>149</v>
      </c>
      <c r="F143" s="36">
        <v>9.5500000000000002E-2</v>
      </c>
      <c r="G143" s="37">
        <v>81.319999999999993</v>
      </c>
      <c r="H143" s="38">
        <f t="shared" si="32"/>
        <v>81.27</v>
      </c>
      <c r="I143" s="39">
        <f t="shared" si="33"/>
        <v>7.76</v>
      </c>
      <c r="J143" s="2"/>
    </row>
    <row r="144" spans="1:10" x14ac:dyDescent="0.25">
      <c r="A144" s="8" t="s">
        <v>50</v>
      </c>
      <c r="B144" s="8" t="s">
        <v>112</v>
      </c>
      <c r="C144" s="8">
        <v>30010</v>
      </c>
      <c r="D144" s="44" t="s">
        <v>189</v>
      </c>
      <c r="E144" s="8" t="s">
        <v>149</v>
      </c>
      <c r="F144" s="36">
        <v>0.09</v>
      </c>
      <c r="G144" s="37">
        <v>33.96</v>
      </c>
      <c r="H144" s="38">
        <f t="shared" si="32"/>
        <v>33.94</v>
      </c>
      <c r="I144" s="39">
        <f t="shared" si="33"/>
        <v>3.05</v>
      </c>
      <c r="J144" s="2"/>
    </row>
    <row r="145" spans="1:10" ht="24" x14ac:dyDescent="0.25">
      <c r="A145" s="8" t="s">
        <v>50</v>
      </c>
      <c r="B145" s="8" t="s">
        <v>112</v>
      </c>
      <c r="C145" s="8">
        <v>40025</v>
      </c>
      <c r="D145" s="44" t="s">
        <v>190</v>
      </c>
      <c r="E145" s="8" t="s">
        <v>149</v>
      </c>
      <c r="F145" s="36">
        <v>0.09</v>
      </c>
      <c r="G145" s="37">
        <v>389.49</v>
      </c>
      <c r="H145" s="38">
        <f t="shared" si="32"/>
        <v>389.29</v>
      </c>
      <c r="I145" s="39">
        <f t="shared" si="33"/>
        <v>35.03</v>
      </c>
      <c r="J145" s="2"/>
    </row>
    <row r="146" spans="1:10" ht="24" x14ac:dyDescent="0.25">
      <c r="A146" s="8" t="s">
        <v>50</v>
      </c>
      <c r="B146" s="8" t="s">
        <v>112</v>
      </c>
      <c r="C146" s="8">
        <v>40026</v>
      </c>
      <c r="D146" s="44" t="s">
        <v>191</v>
      </c>
      <c r="E146" s="8" t="s">
        <v>149</v>
      </c>
      <c r="F146" s="36">
        <v>2.3E-2</v>
      </c>
      <c r="G146" s="37">
        <v>849.26</v>
      </c>
      <c r="H146" s="38">
        <f t="shared" si="32"/>
        <v>848.83</v>
      </c>
      <c r="I146" s="39">
        <f t="shared" si="33"/>
        <v>19.52</v>
      </c>
      <c r="J146" s="2"/>
    </row>
    <row r="147" spans="1:10" ht="24" x14ac:dyDescent="0.25">
      <c r="A147" s="8" t="s">
        <v>50</v>
      </c>
      <c r="B147" s="8" t="s">
        <v>112</v>
      </c>
      <c r="C147" s="8">
        <v>50039</v>
      </c>
      <c r="D147" s="44" t="s">
        <v>207</v>
      </c>
      <c r="E147" s="8" t="s">
        <v>149</v>
      </c>
      <c r="F147" s="36">
        <v>8.9999999999999993E-3</v>
      </c>
      <c r="G147" s="37">
        <v>1894.59</v>
      </c>
      <c r="H147" s="38">
        <f t="shared" si="32"/>
        <v>1893.64</v>
      </c>
      <c r="I147" s="39">
        <f t="shared" si="33"/>
        <v>17.04</v>
      </c>
      <c r="J147" s="2"/>
    </row>
    <row r="148" spans="1:10" x14ac:dyDescent="0.25">
      <c r="A148" s="8" t="s">
        <v>50</v>
      </c>
      <c r="B148" s="8" t="s">
        <v>112</v>
      </c>
      <c r="C148" s="8">
        <v>60046</v>
      </c>
      <c r="D148" s="44" t="s">
        <v>193</v>
      </c>
      <c r="E148" s="8" t="s">
        <v>194</v>
      </c>
      <c r="F148" s="36">
        <v>1</v>
      </c>
      <c r="G148" s="37">
        <v>43.86</v>
      </c>
      <c r="H148" s="38">
        <f t="shared" si="32"/>
        <v>43.83</v>
      </c>
      <c r="I148" s="39">
        <f t="shared" si="33"/>
        <v>43.83</v>
      </c>
      <c r="J148" s="2"/>
    </row>
    <row r="149" spans="1:10" x14ac:dyDescent="0.25">
      <c r="A149" s="8" t="s">
        <v>50</v>
      </c>
      <c r="B149" s="8" t="s">
        <v>112</v>
      </c>
      <c r="C149" s="8">
        <v>110143</v>
      </c>
      <c r="D149" s="44" t="s">
        <v>195</v>
      </c>
      <c r="E149" s="8" t="s">
        <v>194</v>
      </c>
      <c r="F149" s="36">
        <v>2.1</v>
      </c>
      <c r="G149" s="37">
        <v>7.49</v>
      </c>
      <c r="H149" s="38">
        <f t="shared" si="32"/>
        <v>7.48</v>
      </c>
      <c r="I149" s="39">
        <f t="shared" si="33"/>
        <v>15.7</v>
      </c>
      <c r="J149" s="2"/>
    </row>
    <row r="150" spans="1:10" x14ac:dyDescent="0.25">
      <c r="A150" s="8" t="s">
        <v>50</v>
      </c>
      <c r="B150" s="8" t="s">
        <v>112</v>
      </c>
      <c r="C150" s="8">
        <v>110763</v>
      </c>
      <c r="D150" s="44" t="s">
        <v>208</v>
      </c>
      <c r="E150" s="8" t="s">
        <v>194</v>
      </c>
      <c r="F150" s="36">
        <v>2.1</v>
      </c>
      <c r="G150" s="37">
        <v>30.41</v>
      </c>
      <c r="H150" s="38">
        <f t="shared" si="32"/>
        <v>30.39</v>
      </c>
      <c r="I150" s="39">
        <f t="shared" si="33"/>
        <v>63.81</v>
      </c>
      <c r="J150" s="2"/>
    </row>
    <row r="151" spans="1:10" x14ac:dyDescent="0.25">
      <c r="A151" s="8" t="s">
        <v>50</v>
      </c>
      <c r="B151" s="8" t="s">
        <v>112</v>
      </c>
      <c r="C151" s="8">
        <v>150125</v>
      </c>
      <c r="D151" s="44" t="s">
        <v>197</v>
      </c>
      <c r="E151" s="8" t="s">
        <v>194</v>
      </c>
      <c r="F151" s="36">
        <v>2.1</v>
      </c>
      <c r="G151" s="37">
        <v>9.73</v>
      </c>
      <c r="H151" s="38">
        <f t="shared" si="32"/>
        <v>9.7200000000000006</v>
      </c>
      <c r="I151" s="39">
        <f t="shared" si="33"/>
        <v>20.41</v>
      </c>
      <c r="J151" s="2"/>
    </row>
    <row r="152" spans="1:10" x14ac:dyDescent="0.25">
      <c r="A152" s="154" t="s">
        <v>113</v>
      </c>
      <c r="B152" s="154"/>
      <c r="C152" s="154"/>
      <c r="D152" s="154"/>
      <c r="E152" s="154"/>
      <c r="F152" s="154"/>
      <c r="G152" s="154"/>
      <c r="H152" s="154"/>
      <c r="I152" s="41">
        <f>SUM(I142:I151)</f>
        <v>226.9</v>
      </c>
      <c r="J152" s="2"/>
    </row>
    <row r="153" spans="1:10" x14ac:dyDescent="0.25">
      <c r="A153" s="147"/>
      <c r="B153" s="148"/>
      <c r="C153" s="148"/>
      <c r="D153" s="148"/>
      <c r="E153" s="148"/>
      <c r="F153" s="148"/>
      <c r="G153" s="148"/>
      <c r="H153" s="148"/>
      <c r="I153" s="149"/>
      <c r="J153" s="2"/>
    </row>
    <row r="154" spans="1:10" x14ac:dyDescent="0.25">
      <c r="A154" s="22" t="s">
        <v>101</v>
      </c>
      <c r="B154" s="150" t="s">
        <v>102</v>
      </c>
      <c r="C154" s="151"/>
      <c r="D154" s="151"/>
      <c r="E154" s="151"/>
      <c r="F154" s="151"/>
      <c r="G154" s="151"/>
      <c r="H154" s="152"/>
      <c r="I154" s="40" t="s">
        <v>103</v>
      </c>
      <c r="J154" s="2"/>
    </row>
    <row r="155" spans="1:10" x14ac:dyDescent="0.25">
      <c r="A155" s="26" t="str">
        <f>PLANILHA!B29</f>
        <v>260213</v>
      </c>
      <c r="B155" s="153" t="str">
        <f>VLOOKUP(A155,PLANILHA!$B$7:$F$696,3,FALSE)</f>
        <v>Muro em alvenaria,rebocado e pintado 2 faces(h=2.0m)</v>
      </c>
      <c r="C155" s="153"/>
      <c r="D155" s="153"/>
      <c r="E155" s="153"/>
      <c r="F155" s="153"/>
      <c r="G155" s="153"/>
      <c r="H155" s="153"/>
      <c r="I155" s="27" t="str">
        <f>VLOOKUP(A155,PLANILHA!$B$7:$F$696,5,FALSE)</f>
        <v>M</v>
      </c>
      <c r="J155" s="28">
        <f>I167</f>
        <v>383.76</v>
      </c>
    </row>
    <row r="156" spans="1:10" x14ac:dyDescent="0.25">
      <c r="A156" s="29" t="s">
        <v>104</v>
      </c>
      <c r="B156" s="30" t="s">
        <v>105</v>
      </c>
      <c r="C156" s="31" t="s">
        <v>101</v>
      </c>
      <c r="D156" s="31" t="s">
        <v>106</v>
      </c>
      <c r="E156" s="31" t="s">
        <v>103</v>
      </c>
      <c r="F156" s="32" t="s">
        <v>107</v>
      </c>
      <c r="G156" s="33" t="s">
        <v>108</v>
      </c>
      <c r="H156" s="34" t="s">
        <v>109</v>
      </c>
      <c r="I156" s="35" t="s">
        <v>110</v>
      </c>
      <c r="J156" s="2"/>
    </row>
    <row r="157" spans="1:10" x14ac:dyDescent="0.25">
      <c r="A157" s="8" t="s">
        <v>50</v>
      </c>
      <c r="B157" s="8" t="s">
        <v>112</v>
      </c>
      <c r="C157" s="8">
        <v>10269</v>
      </c>
      <c r="D157" s="16" t="s">
        <v>187</v>
      </c>
      <c r="E157" s="8" t="s">
        <v>6</v>
      </c>
      <c r="F157" s="36">
        <v>1</v>
      </c>
      <c r="G157" s="37">
        <v>0.76</v>
      </c>
      <c r="H157" s="38">
        <f t="shared" ref="H157:H166" si="34">IF(E157="H",G157,TRUNC(G157*(1-$K$5),2))</f>
        <v>0.75</v>
      </c>
      <c r="I157" s="39">
        <f t="shared" ref="I157:I166" si="35">TRUNC(H157*F157,2)</f>
        <v>0.75</v>
      </c>
      <c r="J157" s="2"/>
    </row>
    <row r="158" spans="1:10" ht="27" customHeight="1" x14ac:dyDescent="0.25">
      <c r="A158" s="8" t="s">
        <v>50</v>
      </c>
      <c r="B158" s="8" t="s">
        <v>112</v>
      </c>
      <c r="C158" s="8">
        <v>20174</v>
      </c>
      <c r="D158" s="16" t="s">
        <v>188</v>
      </c>
      <c r="E158" s="8" t="s">
        <v>149</v>
      </c>
      <c r="F158" s="36">
        <v>0.09</v>
      </c>
      <c r="G158" s="37">
        <v>81.319999999999993</v>
      </c>
      <c r="H158" s="38">
        <f t="shared" si="34"/>
        <v>81.27</v>
      </c>
      <c r="I158" s="39">
        <f t="shared" si="35"/>
        <v>7.31</v>
      </c>
      <c r="J158" s="2"/>
    </row>
    <row r="159" spans="1:10" x14ac:dyDescent="0.25">
      <c r="A159" s="8" t="s">
        <v>50</v>
      </c>
      <c r="B159" s="8" t="s">
        <v>112</v>
      </c>
      <c r="C159" s="8">
        <v>30010</v>
      </c>
      <c r="D159" s="16" t="s">
        <v>189</v>
      </c>
      <c r="E159" s="8" t="s">
        <v>149</v>
      </c>
      <c r="F159" s="36">
        <v>0.09</v>
      </c>
      <c r="G159" s="37">
        <v>33.96</v>
      </c>
      <c r="H159" s="38">
        <f t="shared" si="34"/>
        <v>33.94</v>
      </c>
      <c r="I159" s="39">
        <f t="shared" si="35"/>
        <v>3.05</v>
      </c>
      <c r="J159" s="2"/>
    </row>
    <row r="160" spans="1:10" ht="24" x14ac:dyDescent="0.25">
      <c r="A160" s="8" t="s">
        <v>50</v>
      </c>
      <c r="B160" s="8" t="s">
        <v>112</v>
      </c>
      <c r="C160" s="8">
        <v>40025</v>
      </c>
      <c r="D160" s="16" t="s">
        <v>190</v>
      </c>
      <c r="E160" s="8" t="s">
        <v>149</v>
      </c>
      <c r="F160" s="36">
        <v>0.09</v>
      </c>
      <c r="G160" s="37">
        <v>389.49</v>
      </c>
      <c r="H160" s="38">
        <f t="shared" si="34"/>
        <v>389.29</v>
      </c>
      <c r="I160" s="39">
        <f t="shared" si="35"/>
        <v>35.03</v>
      </c>
      <c r="J160" s="2"/>
    </row>
    <row r="161" spans="1:10" ht="24" x14ac:dyDescent="0.25">
      <c r="A161" s="8" t="s">
        <v>50</v>
      </c>
      <c r="B161" s="8" t="s">
        <v>112</v>
      </c>
      <c r="C161" s="8">
        <v>40026</v>
      </c>
      <c r="D161" s="16" t="s">
        <v>191</v>
      </c>
      <c r="E161" s="8" t="s">
        <v>149</v>
      </c>
      <c r="F161" s="36">
        <v>2.3E-2</v>
      </c>
      <c r="G161" s="37">
        <v>849.26</v>
      </c>
      <c r="H161" s="38">
        <f t="shared" si="34"/>
        <v>848.83</v>
      </c>
      <c r="I161" s="39">
        <f t="shared" si="35"/>
        <v>19.52</v>
      </c>
      <c r="J161" s="2"/>
    </row>
    <row r="162" spans="1:10" ht="24" x14ac:dyDescent="0.25">
      <c r="A162" s="8" t="s">
        <v>50</v>
      </c>
      <c r="B162" s="8" t="s">
        <v>112</v>
      </c>
      <c r="C162" s="8">
        <v>50729</v>
      </c>
      <c r="D162" s="16" t="s">
        <v>192</v>
      </c>
      <c r="E162" s="8" t="s">
        <v>149</v>
      </c>
      <c r="F162" s="36">
        <v>1.84E-2</v>
      </c>
      <c r="G162" s="37">
        <v>1922.15</v>
      </c>
      <c r="H162" s="38">
        <f t="shared" si="34"/>
        <v>1921.18</v>
      </c>
      <c r="I162" s="39">
        <f t="shared" si="35"/>
        <v>35.340000000000003</v>
      </c>
      <c r="J162" s="2"/>
    </row>
    <row r="163" spans="1:10" x14ac:dyDescent="0.25">
      <c r="A163" s="8" t="s">
        <v>50</v>
      </c>
      <c r="B163" s="8" t="s">
        <v>112</v>
      </c>
      <c r="C163" s="8">
        <v>60046</v>
      </c>
      <c r="D163" s="16" t="s">
        <v>193</v>
      </c>
      <c r="E163" s="8" t="s">
        <v>194</v>
      </c>
      <c r="F163" s="36">
        <v>2</v>
      </c>
      <c r="G163" s="37">
        <v>43.86</v>
      </c>
      <c r="H163" s="38">
        <f t="shared" si="34"/>
        <v>43.83</v>
      </c>
      <c r="I163" s="39">
        <f t="shared" si="35"/>
        <v>87.66</v>
      </c>
      <c r="J163" s="2"/>
    </row>
    <row r="164" spans="1:10" x14ac:dyDescent="0.25">
      <c r="A164" s="8" t="s">
        <v>50</v>
      </c>
      <c r="B164" s="8" t="s">
        <v>112</v>
      </c>
      <c r="C164" s="8">
        <v>110143</v>
      </c>
      <c r="D164" s="16" t="s">
        <v>195</v>
      </c>
      <c r="E164" s="8" t="s">
        <v>194</v>
      </c>
      <c r="F164" s="36">
        <v>4.0999999999999996</v>
      </c>
      <c r="G164" s="37">
        <v>7.49</v>
      </c>
      <c r="H164" s="38">
        <f t="shared" si="34"/>
        <v>7.48</v>
      </c>
      <c r="I164" s="39">
        <f t="shared" si="35"/>
        <v>30.66</v>
      </c>
      <c r="J164" s="2"/>
    </row>
    <row r="165" spans="1:10" x14ac:dyDescent="0.25">
      <c r="A165" s="8" t="s">
        <v>50</v>
      </c>
      <c r="B165" s="8" t="s">
        <v>112</v>
      </c>
      <c r="C165" s="8">
        <v>110763</v>
      </c>
      <c r="D165" s="16" t="s">
        <v>196</v>
      </c>
      <c r="E165" s="8" t="s">
        <v>194</v>
      </c>
      <c r="F165" s="36">
        <v>4.0999999999999996</v>
      </c>
      <c r="G165" s="37">
        <v>30.41</v>
      </c>
      <c r="H165" s="38">
        <f t="shared" si="34"/>
        <v>30.39</v>
      </c>
      <c r="I165" s="39">
        <f t="shared" si="35"/>
        <v>124.59</v>
      </c>
      <c r="J165" s="2"/>
    </row>
    <row r="166" spans="1:10" x14ac:dyDescent="0.25">
      <c r="A166" s="8" t="s">
        <v>50</v>
      </c>
      <c r="B166" s="8" t="s">
        <v>112</v>
      </c>
      <c r="C166" s="8">
        <v>150125</v>
      </c>
      <c r="D166" s="16" t="s">
        <v>197</v>
      </c>
      <c r="E166" s="8" t="s">
        <v>194</v>
      </c>
      <c r="F166" s="36">
        <v>4.0999999999999996</v>
      </c>
      <c r="G166" s="37">
        <v>9.73</v>
      </c>
      <c r="H166" s="38">
        <f t="shared" si="34"/>
        <v>9.7200000000000006</v>
      </c>
      <c r="I166" s="39">
        <f t="shared" si="35"/>
        <v>39.85</v>
      </c>
      <c r="J166" s="2"/>
    </row>
    <row r="167" spans="1:10" x14ac:dyDescent="0.25">
      <c r="A167" s="154" t="s">
        <v>113</v>
      </c>
      <c r="B167" s="154"/>
      <c r="C167" s="154"/>
      <c r="D167" s="154"/>
      <c r="E167" s="154"/>
      <c r="F167" s="154"/>
      <c r="G167" s="154"/>
      <c r="H167" s="154"/>
      <c r="I167" s="41">
        <f>SUM(I157:I166)</f>
        <v>383.76</v>
      </c>
      <c r="J167" s="2"/>
    </row>
    <row r="168" spans="1:10" x14ac:dyDescent="0.25">
      <c r="A168" s="147"/>
      <c r="B168" s="148"/>
      <c r="C168" s="148"/>
      <c r="D168" s="148"/>
      <c r="E168" s="148"/>
      <c r="F168" s="148"/>
      <c r="G168" s="148"/>
      <c r="H168" s="148"/>
      <c r="I168" s="149"/>
      <c r="J168" s="2"/>
    </row>
    <row r="169" spans="1:10" x14ac:dyDescent="0.25">
      <c r="A169" s="22" t="s">
        <v>101</v>
      </c>
      <c r="B169" s="150" t="s">
        <v>102</v>
      </c>
      <c r="C169" s="151"/>
      <c r="D169" s="151"/>
      <c r="E169" s="151"/>
      <c r="F169" s="151"/>
      <c r="G169" s="151"/>
      <c r="H169" s="152"/>
      <c r="I169" s="40" t="s">
        <v>103</v>
      </c>
      <c r="J169" s="2"/>
    </row>
    <row r="170" spans="1:10" ht="15" customHeight="1" x14ac:dyDescent="0.25">
      <c r="A170" s="26" t="s">
        <v>7</v>
      </c>
      <c r="B170" s="153" t="str">
        <f>VLOOKUP(A170,PLANILHA!$B$7:$F$696,3,FALSE)</f>
        <v>Grade de ferro 1/2" (incl. pint. anti-corrosiva)</v>
      </c>
      <c r="C170" s="153"/>
      <c r="D170" s="153"/>
      <c r="E170" s="153"/>
      <c r="F170" s="153"/>
      <c r="G170" s="153"/>
      <c r="H170" s="153"/>
      <c r="I170" s="27" t="str">
        <f>VLOOKUP(A170,PLANILHA!$B$7:$F$696,5,FALSE)</f>
        <v>m²</v>
      </c>
      <c r="J170" s="28">
        <f>I176</f>
        <v>200.12</v>
      </c>
    </row>
    <row r="171" spans="1:10" x14ac:dyDescent="0.25">
      <c r="A171" s="29" t="s">
        <v>104</v>
      </c>
      <c r="B171" s="30" t="s">
        <v>105</v>
      </c>
      <c r="C171" s="31" t="s">
        <v>101</v>
      </c>
      <c r="D171" s="31" t="s">
        <v>106</v>
      </c>
      <c r="E171" s="31" t="s">
        <v>103</v>
      </c>
      <c r="F171" s="32" t="s">
        <v>107</v>
      </c>
      <c r="G171" s="33" t="s">
        <v>108</v>
      </c>
      <c r="H171" s="34" t="s">
        <v>109</v>
      </c>
      <c r="I171" s="35" t="s">
        <v>110</v>
      </c>
      <c r="J171" s="2"/>
    </row>
    <row r="172" spans="1:10" x14ac:dyDescent="0.25">
      <c r="A172" s="8" t="s">
        <v>111</v>
      </c>
      <c r="B172" s="8" t="s">
        <v>112</v>
      </c>
      <c r="C172" s="8">
        <v>88309</v>
      </c>
      <c r="D172" s="16" t="s">
        <v>174</v>
      </c>
      <c r="E172" s="8" t="s">
        <v>116</v>
      </c>
      <c r="F172" s="36">
        <v>1.4</v>
      </c>
      <c r="G172" s="37">
        <v>19.14</v>
      </c>
      <c r="H172" s="38">
        <f t="shared" ref="H172:H175" si="36">IF(E172="H",G172,TRUNC(G172*(1-$K$5),2))</f>
        <v>19.14</v>
      </c>
      <c r="I172" s="39">
        <f t="shared" ref="I172:I175" si="37">TRUNC(H172*F172,2)</f>
        <v>26.79</v>
      </c>
      <c r="J172" s="2"/>
    </row>
    <row r="173" spans="1:10" x14ac:dyDescent="0.25">
      <c r="A173" s="8" t="s">
        <v>111</v>
      </c>
      <c r="B173" s="8" t="s">
        <v>112</v>
      </c>
      <c r="C173" s="8">
        <v>88316</v>
      </c>
      <c r="D173" s="16" t="s">
        <v>117</v>
      </c>
      <c r="E173" s="8" t="s">
        <v>116</v>
      </c>
      <c r="F173" s="36">
        <v>1.2769999999999999</v>
      </c>
      <c r="G173" s="37">
        <v>15.12</v>
      </c>
      <c r="H173" s="38">
        <f t="shared" si="36"/>
        <v>15.12</v>
      </c>
      <c r="I173" s="39">
        <f t="shared" si="37"/>
        <v>19.3</v>
      </c>
      <c r="J173" s="2"/>
    </row>
    <row r="174" spans="1:10" x14ac:dyDescent="0.25">
      <c r="A174" s="8" t="s">
        <v>50</v>
      </c>
      <c r="B174" s="8" t="s">
        <v>119</v>
      </c>
      <c r="C174" s="8" t="s">
        <v>198</v>
      </c>
      <c r="D174" s="16" t="s">
        <v>8</v>
      </c>
      <c r="E174" s="8" t="s">
        <v>194</v>
      </c>
      <c r="F174" s="36">
        <v>1</v>
      </c>
      <c r="G174" s="37">
        <v>140</v>
      </c>
      <c r="H174" s="38">
        <f t="shared" si="36"/>
        <v>139.93</v>
      </c>
      <c r="I174" s="39">
        <f t="shared" si="37"/>
        <v>139.93</v>
      </c>
      <c r="J174" s="2"/>
    </row>
    <row r="175" spans="1:10" x14ac:dyDescent="0.25">
      <c r="A175" s="8" t="s">
        <v>50</v>
      </c>
      <c r="B175" s="8" t="s">
        <v>119</v>
      </c>
      <c r="C175" s="8">
        <v>110142</v>
      </c>
      <c r="D175" s="16" t="s">
        <v>199</v>
      </c>
      <c r="E175" s="8" t="s">
        <v>149</v>
      </c>
      <c r="F175" s="36">
        <v>0.05</v>
      </c>
      <c r="G175" s="37">
        <v>282.3</v>
      </c>
      <c r="H175" s="38">
        <f t="shared" si="36"/>
        <v>282.14999999999998</v>
      </c>
      <c r="I175" s="39">
        <f t="shared" si="37"/>
        <v>14.1</v>
      </c>
      <c r="J175" s="2"/>
    </row>
    <row r="176" spans="1:10" x14ac:dyDescent="0.25">
      <c r="A176" s="154" t="s">
        <v>113</v>
      </c>
      <c r="B176" s="154"/>
      <c r="C176" s="154"/>
      <c r="D176" s="154"/>
      <c r="E176" s="154"/>
      <c r="F176" s="154"/>
      <c r="G176" s="154"/>
      <c r="H176" s="154"/>
      <c r="I176" s="41">
        <f>SUM(I172:I175)</f>
        <v>200.12</v>
      </c>
      <c r="J176" s="2"/>
    </row>
    <row r="177" spans="1:10" x14ac:dyDescent="0.25">
      <c r="A177" s="147"/>
      <c r="B177" s="148"/>
      <c r="C177" s="148"/>
      <c r="D177" s="148"/>
      <c r="E177" s="148"/>
      <c r="F177" s="148"/>
      <c r="G177" s="148"/>
      <c r="H177" s="148"/>
      <c r="I177" s="149"/>
      <c r="J177" s="2"/>
    </row>
    <row r="178" spans="1:10" x14ac:dyDescent="0.25">
      <c r="A178" s="22" t="s">
        <v>101</v>
      </c>
      <c r="B178" s="150" t="s">
        <v>102</v>
      </c>
      <c r="C178" s="151"/>
      <c r="D178" s="151"/>
      <c r="E178" s="151"/>
      <c r="F178" s="151"/>
      <c r="G178" s="151"/>
      <c r="H178" s="152"/>
      <c r="I178" s="40" t="s">
        <v>103</v>
      </c>
      <c r="J178" s="2"/>
    </row>
    <row r="179" spans="1:10" ht="15" customHeight="1" x14ac:dyDescent="0.25">
      <c r="A179" s="26" t="s">
        <v>1</v>
      </c>
      <c r="B179" s="153" t="str">
        <f>VLOOKUP(A179,PLANILHA!$B$7:$F$696,3,FALSE)</f>
        <v>Portão de ferro 1/2" c/ ferragens (incl. pint. anti-corrosiva)</v>
      </c>
      <c r="C179" s="153"/>
      <c r="D179" s="153"/>
      <c r="E179" s="153"/>
      <c r="F179" s="153"/>
      <c r="G179" s="153"/>
      <c r="H179" s="153"/>
      <c r="I179" s="27" t="str">
        <f>VLOOKUP(A179,PLANILHA!$B$7:$F$696,5,FALSE)</f>
        <v>m²</v>
      </c>
      <c r="J179" s="28">
        <f>I185</f>
        <v>216.7</v>
      </c>
    </row>
    <row r="180" spans="1:10" x14ac:dyDescent="0.25">
      <c r="A180" s="29" t="s">
        <v>104</v>
      </c>
      <c r="B180" s="30" t="s">
        <v>105</v>
      </c>
      <c r="C180" s="31" t="s">
        <v>101</v>
      </c>
      <c r="D180" s="31" t="s">
        <v>106</v>
      </c>
      <c r="E180" s="31" t="s">
        <v>103</v>
      </c>
      <c r="F180" s="32" t="s">
        <v>107</v>
      </c>
      <c r="G180" s="33" t="s">
        <v>108</v>
      </c>
      <c r="H180" s="34" t="s">
        <v>109</v>
      </c>
      <c r="I180" s="35" t="s">
        <v>110</v>
      </c>
      <c r="J180" s="2"/>
    </row>
    <row r="181" spans="1:10" x14ac:dyDescent="0.25">
      <c r="A181" s="8" t="s">
        <v>111</v>
      </c>
      <c r="B181" s="8" t="s">
        <v>112</v>
      </c>
      <c r="C181" s="8">
        <v>88309</v>
      </c>
      <c r="D181" s="16" t="s">
        <v>174</v>
      </c>
      <c r="E181" s="8" t="s">
        <v>116</v>
      </c>
      <c r="F181" s="36">
        <v>1.2825</v>
      </c>
      <c r="G181" s="37">
        <v>19.14</v>
      </c>
      <c r="H181" s="38">
        <f t="shared" ref="H181:H184" si="38">IF(E181="H",G181,TRUNC(G181*(1-$K$5),2))</f>
        <v>19.14</v>
      </c>
      <c r="I181" s="39">
        <f t="shared" ref="I181:I184" si="39">TRUNC(H181*F181,2)</f>
        <v>24.54</v>
      </c>
      <c r="J181" s="2"/>
    </row>
    <row r="182" spans="1:10" x14ac:dyDescent="0.25">
      <c r="A182" s="8" t="s">
        <v>111</v>
      </c>
      <c r="B182" s="8" t="s">
        <v>112</v>
      </c>
      <c r="C182" s="8">
        <v>88316</v>
      </c>
      <c r="D182" s="16" t="s">
        <v>117</v>
      </c>
      <c r="E182" s="8" t="s">
        <v>116</v>
      </c>
      <c r="F182" s="36">
        <v>1.2</v>
      </c>
      <c r="G182" s="37">
        <v>15.12</v>
      </c>
      <c r="H182" s="38">
        <f t="shared" si="38"/>
        <v>15.12</v>
      </c>
      <c r="I182" s="39">
        <f t="shared" si="39"/>
        <v>18.14</v>
      </c>
      <c r="J182" s="2"/>
    </row>
    <row r="183" spans="1:10" ht="24" x14ac:dyDescent="0.25">
      <c r="A183" s="8" t="s">
        <v>50</v>
      </c>
      <c r="B183" s="8" t="s">
        <v>112</v>
      </c>
      <c r="C183" s="8" t="s">
        <v>200</v>
      </c>
      <c r="D183" s="16" t="s">
        <v>23</v>
      </c>
      <c r="E183" s="8" t="s">
        <v>194</v>
      </c>
      <c r="F183" s="36">
        <v>1</v>
      </c>
      <c r="G183" s="37">
        <v>160</v>
      </c>
      <c r="H183" s="38">
        <f t="shared" si="38"/>
        <v>159.91999999999999</v>
      </c>
      <c r="I183" s="39">
        <f t="shared" si="39"/>
        <v>159.91999999999999</v>
      </c>
      <c r="J183" s="2"/>
    </row>
    <row r="184" spans="1:10" x14ac:dyDescent="0.25">
      <c r="A184" s="8" t="s">
        <v>50</v>
      </c>
      <c r="B184" s="8" t="s">
        <v>112</v>
      </c>
      <c r="C184" s="8">
        <v>110142</v>
      </c>
      <c r="D184" s="16" t="s">
        <v>199</v>
      </c>
      <c r="E184" s="8" t="s">
        <v>149</v>
      </c>
      <c r="F184" s="36">
        <v>0.05</v>
      </c>
      <c r="G184" s="37">
        <v>282.3</v>
      </c>
      <c r="H184" s="38">
        <f t="shared" si="38"/>
        <v>282.14999999999998</v>
      </c>
      <c r="I184" s="39">
        <f t="shared" si="39"/>
        <v>14.1</v>
      </c>
      <c r="J184" s="2"/>
    </row>
    <row r="185" spans="1:10" x14ac:dyDescent="0.25">
      <c r="A185" s="154" t="s">
        <v>113</v>
      </c>
      <c r="B185" s="154"/>
      <c r="C185" s="154"/>
      <c r="D185" s="154"/>
      <c r="E185" s="154"/>
      <c r="F185" s="154"/>
      <c r="G185" s="154"/>
      <c r="H185" s="154"/>
      <c r="I185" s="41">
        <f>SUM(I181:I184)</f>
        <v>216.7</v>
      </c>
      <c r="J185" s="2"/>
    </row>
    <row r="186" spans="1:10" x14ac:dyDescent="0.25">
      <c r="A186" s="147"/>
      <c r="B186" s="148"/>
      <c r="C186" s="148"/>
      <c r="D186" s="148"/>
      <c r="E186" s="148"/>
      <c r="F186" s="148"/>
      <c r="G186" s="148"/>
      <c r="H186" s="148"/>
      <c r="I186" s="149"/>
      <c r="J186" s="2"/>
    </row>
    <row r="187" spans="1:10" x14ac:dyDescent="0.25">
      <c r="A187" s="22" t="s">
        <v>101</v>
      </c>
      <c r="B187" s="150" t="s">
        <v>102</v>
      </c>
      <c r="C187" s="151"/>
      <c r="D187" s="151"/>
      <c r="E187" s="151"/>
      <c r="F187" s="151"/>
      <c r="G187" s="151"/>
      <c r="H187" s="152"/>
      <c r="I187" s="40" t="s">
        <v>103</v>
      </c>
      <c r="J187" s="2"/>
    </row>
    <row r="188" spans="1:10" ht="15" customHeight="1" x14ac:dyDescent="0.25">
      <c r="A188" s="26" t="s">
        <v>57</v>
      </c>
      <c r="B188" s="153" t="str">
        <f>VLOOKUP(A188,PLANILHA!$B$7:$F$696,3,FALSE)</f>
        <v>Limpeza geral e entrega da obra</v>
      </c>
      <c r="C188" s="153"/>
      <c r="D188" s="153"/>
      <c r="E188" s="153"/>
      <c r="F188" s="153"/>
      <c r="G188" s="153"/>
      <c r="H188" s="153"/>
      <c r="I188" s="27" t="str">
        <f>VLOOKUP(A188,PLANILHA!$B$7:$F$696,5,FALSE)</f>
        <v>m²</v>
      </c>
      <c r="J188" s="28">
        <f>I191</f>
        <v>4.53</v>
      </c>
    </row>
    <row r="189" spans="1:10" x14ac:dyDescent="0.25">
      <c r="A189" s="29" t="s">
        <v>104</v>
      </c>
      <c r="B189" s="30" t="s">
        <v>105</v>
      </c>
      <c r="C189" s="31" t="s">
        <v>101</v>
      </c>
      <c r="D189" s="31" t="s">
        <v>106</v>
      </c>
      <c r="E189" s="31" t="s">
        <v>103</v>
      </c>
      <c r="F189" s="32" t="s">
        <v>107</v>
      </c>
      <c r="G189" s="33" t="s">
        <v>108</v>
      </c>
      <c r="H189" s="34" t="s">
        <v>109</v>
      </c>
      <c r="I189" s="35" t="s">
        <v>110</v>
      </c>
      <c r="J189" s="2"/>
    </row>
    <row r="190" spans="1:10" x14ac:dyDescent="0.25">
      <c r="A190" s="8" t="s">
        <v>111</v>
      </c>
      <c r="B190" s="8" t="s">
        <v>112</v>
      </c>
      <c r="C190" s="8">
        <v>88316</v>
      </c>
      <c r="D190" s="16" t="s">
        <v>117</v>
      </c>
      <c r="E190" s="8" t="s">
        <v>116</v>
      </c>
      <c r="F190" s="36">
        <v>0.3</v>
      </c>
      <c r="G190" s="37">
        <v>15.12</v>
      </c>
      <c r="H190" s="38">
        <f t="shared" ref="H190" si="40">IF(E190="H",G190,TRUNC(G190*(1-$K$5),2))</f>
        <v>15.12</v>
      </c>
      <c r="I190" s="39">
        <f t="shared" ref="I190" si="41">TRUNC(H190*F190,2)</f>
        <v>4.53</v>
      </c>
      <c r="J190" s="2"/>
    </row>
    <row r="191" spans="1:10" x14ac:dyDescent="0.25">
      <c r="A191" s="154" t="s">
        <v>113</v>
      </c>
      <c r="B191" s="154"/>
      <c r="C191" s="154"/>
      <c r="D191" s="154"/>
      <c r="E191" s="154"/>
      <c r="F191" s="154"/>
      <c r="G191" s="154"/>
      <c r="H191" s="154"/>
      <c r="I191" s="41">
        <f>SUM(I190:I190)</f>
        <v>4.53</v>
      </c>
      <c r="J191" s="2"/>
    </row>
    <row r="192" spans="1:10" x14ac:dyDescent="0.25">
      <c r="A192" s="147"/>
      <c r="B192" s="148"/>
      <c r="C192" s="148"/>
      <c r="D192" s="148"/>
      <c r="E192" s="148"/>
      <c r="F192" s="148"/>
      <c r="G192" s="148"/>
      <c r="H192" s="148"/>
      <c r="I192" s="149"/>
      <c r="J192" s="2"/>
    </row>
    <row r="193" spans="1:10" x14ac:dyDescent="0.25">
      <c r="A193" s="22" t="s">
        <v>101</v>
      </c>
      <c r="B193" s="150" t="s">
        <v>102</v>
      </c>
      <c r="C193" s="151"/>
      <c r="D193" s="151"/>
      <c r="E193" s="151"/>
      <c r="F193" s="151"/>
      <c r="G193" s="151"/>
      <c r="H193" s="152"/>
      <c r="I193" s="40" t="s">
        <v>103</v>
      </c>
      <c r="J193" s="2"/>
    </row>
    <row r="194" spans="1:10" ht="15" customHeight="1" x14ac:dyDescent="0.25">
      <c r="A194" s="26" t="str">
        <f>PLANILHA!B36</f>
        <v>00000019</v>
      </c>
      <c r="B194" s="153" t="str">
        <f>VLOOKUP(A194,PLANILHA!$B$7:$F$696,3,FALSE)</f>
        <v>Engenheiro e Encarregado - Escola Magalhães Barata</v>
      </c>
      <c r="C194" s="153"/>
      <c r="D194" s="153"/>
      <c r="E194" s="153"/>
      <c r="F194" s="153"/>
      <c r="G194" s="153"/>
      <c r="H194" s="153"/>
      <c r="I194" s="27" t="str">
        <f>VLOOKUP(A194,PLANILHA!$B$7:$F$696,5,FALSE)</f>
        <v>und</v>
      </c>
      <c r="J194" s="28">
        <f>I198</f>
        <v>5459.4</v>
      </c>
    </row>
    <row r="195" spans="1:10" x14ac:dyDescent="0.25">
      <c r="A195" s="29" t="s">
        <v>104</v>
      </c>
      <c r="B195" s="30" t="s">
        <v>105</v>
      </c>
      <c r="C195" s="31" t="s">
        <v>101</v>
      </c>
      <c r="D195" s="31" t="s">
        <v>106</v>
      </c>
      <c r="E195" s="31" t="s">
        <v>103</v>
      </c>
      <c r="F195" s="32" t="s">
        <v>107</v>
      </c>
      <c r="G195" s="33" t="s">
        <v>108</v>
      </c>
      <c r="H195" s="34" t="s">
        <v>109</v>
      </c>
      <c r="I195" s="35" t="s">
        <v>110</v>
      </c>
      <c r="J195" s="2"/>
    </row>
    <row r="196" spans="1:10" ht="24" x14ac:dyDescent="0.25">
      <c r="A196" s="8" t="s">
        <v>111</v>
      </c>
      <c r="B196" s="8" t="s">
        <v>112</v>
      </c>
      <c r="C196" s="8">
        <v>90777</v>
      </c>
      <c r="D196" s="16" t="s">
        <v>201</v>
      </c>
      <c r="E196" s="8" t="s">
        <v>116</v>
      </c>
      <c r="F196" s="36">
        <v>35</v>
      </c>
      <c r="G196" s="37">
        <v>82.81</v>
      </c>
      <c r="H196" s="38">
        <f t="shared" ref="H196:H197" si="42">IF(E196="H",G196,TRUNC(G196*(1-$K$5),2))</f>
        <v>82.81</v>
      </c>
      <c r="I196" s="39">
        <f t="shared" ref="I196:I197" si="43">TRUNC(H196*F196,2)</f>
        <v>2898.35</v>
      </c>
      <c r="J196" s="2"/>
    </row>
    <row r="197" spans="1:10" ht="24" x14ac:dyDescent="0.25">
      <c r="A197" s="8" t="s">
        <v>111</v>
      </c>
      <c r="B197" s="8" t="s">
        <v>112</v>
      </c>
      <c r="C197" s="8">
        <v>90776</v>
      </c>
      <c r="D197" s="16" t="s">
        <v>202</v>
      </c>
      <c r="E197" s="8" t="s">
        <v>116</v>
      </c>
      <c r="F197" s="36">
        <v>133.11099999999999</v>
      </c>
      <c r="G197" s="37">
        <v>19.239999999999998</v>
      </c>
      <c r="H197" s="38">
        <f t="shared" si="42"/>
        <v>19.239999999999998</v>
      </c>
      <c r="I197" s="39">
        <f t="shared" si="43"/>
        <v>2561.0500000000002</v>
      </c>
      <c r="J197" s="2"/>
    </row>
    <row r="198" spans="1:10" x14ac:dyDescent="0.25">
      <c r="A198" s="154" t="s">
        <v>113</v>
      </c>
      <c r="B198" s="154"/>
      <c r="C198" s="154"/>
      <c r="D198" s="154"/>
      <c r="E198" s="154"/>
      <c r="F198" s="154"/>
      <c r="G198" s="154"/>
      <c r="H198" s="154"/>
      <c r="I198" s="41">
        <f>SUM(I196:I197)</f>
        <v>5459.4</v>
      </c>
      <c r="J198" s="2"/>
    </row>
    <row r="199" spans="1:10" x14ac:dyDescent="0.25">
      <c r="A199" s="147"/>
      <c r="B199" s="148"/>
      <c r="C199" s="148"/>
      <c r="D199" s="148"/>
      <c r="E199" s="148"/>
      <c r="F199" s="148"/>
      <c r="G199" s="148"/>
      <c r="H199" s="148"/>
      <c r="I199" s="149"/>
      <c r="J199" s="2"/>
    </row>
  </sheetData>
  <mergeCells count="93">
    <mergeCell ref="L5:O5"/>
    <mergeCell ref="B6:H6"/>
    <mergeCell ref="B7:H7"/>
    <mergeCell ref="A18:H18"/>
    <mergeCell ref="A19:I19"/>
    <mergeCell ref="A1:I2"/>
    <mergeCell ref="K1:K4"/>
    <mergeCell ref="L1:O1"/>
    <mergeCell ref="L2:L3"/>
    <mergeCell ref="M2:M3"/>
    <mergeCell ref="N2:O2"/>
    <mergeCell ref="B3:I3"/>
    <mergeCell ref="G4:H4"/>
    <mergeCell ref="B20:H20"/>
    <mergeCell ref="B21:H21"/>
    <mergeCell ref="A25:H25"/>
    <mergeCell ref="A26:I26"/>
    <mergeCell ref="B27:H27"/>
    <mergeCell ref="B28:H28"/>
    <mergeCell ref="A36:H36"/>
    <mergeCell ref="A37:I37"/>
    <mergeCell ref="B38:H38"/>
    <mergeCell ref="B39:H39"/>
    <mergeCell ref="A44:H44"/>
    <mergeCell ref="A45:I45"/>
    <mergeCell ref="B46:H46"/>
    <mergeCell ref="B47:H47"/>
    <mergeCell ref="A53:H53"/>
    <mergeCell ref="A54:I54"/>
    <mergeCell ref="B55:H55"/>
    <mergeCell ref="B56:H56"/>
    <mergeCell ref="A61:H61"/>
    <mergeCell ref="A62:I62"/>
    <mergeCell ref="B63:H63"/>
    <mergeCell ref="B64:H64"/>
    <mergeCell ref="A68:H68"/>
    <mergeCell ref="A69:I69"/>
    <mergeCell ref="B70:H70"/>
    <mergeCell ref="B71:H71"/>
    <mergeCell ref="A75:H75"/>
    <mergeCell ref="A76:I76"/>
    <mergeCell ref="B77:H77"/>
    <mergeCell ref="B78:H78"/>
    <mergeCell ref="A82:H82"/>
    <mergeCell ref="A83:I83"/>
    <mergeCell ref="B84:H84"/>
    <mergeCell ref="B85:H85"/>
    <mergeCell ref="A88:H88"/>
    <mergeCell ref="A89:I89"/>
    <mergeCell ref="B90:H90"/>
    <mergeCell ref="B91:H91"/>
    <mergeCell ref="A94:H94"/>
    <mergeCell ref="A95:I95"/>
    <mergeCell ref="B96:H96"/>
    <mergeCell ref="B97:H97"/>
    <mergeCell ref="A107:H107"/>
    <mergeCell ref="A108:I108"/>
    <mergeCell ref="B109:H109"/>
    <mergeCell ref="B110:H110"/>
    <mergeCell ref="A116:H116"/>
    <mergeCell ref="A117:I117"/>
    <mergeCell ref="B118:H118"/>
    <mergeCell ref="B119:H119"/>
    <mergeCell ref="A127:H127"/>
    <mergeCell ref="A128:I128"/>
    <mergeCell ref="B129:H129"/>
    <mergeCell ref="B130:H130"/>
    <mergeCell ref="A137:H137"/>
    <mergeCell ref="A138:I138"/>
    <mergeCell ref="B139:H139"/>
    <mergeCell ref="B140:H140"/>
    <mergeCell ref="A152:H152"/>
    <mergeCell ref="A153:I153"/>
    <mergeCell ref="A168:I168"/>
    <mergeCell ref="A167:H167"/>
    <mergeCell ref="B155:H155"/>
    <mergeCell ref="B154:H154"/>
    <mergeCell ref="B169:H169"/>
    <mergeCell ref="B170:H170"/>
    <mergeCell ref="A176:H176"/>
    <mergeCell ref="A177:I177"/>
    <mergeCell ref="B178:H178"/>
    <mergeCell ref="B179:H179"/>
    <mergeCell ref="A185:H185"/>
    <mergeCell ref="A186:I186"/>
    <mergeCell ref="B187:H187"/>
    <mergeCell ref="B188:H188"/>
    <mergeCell ref="A191:H191"/>
    <mergeCell ref="A192:I192"/>
    <mergeCell ref="B193:H193"/>
    <mergeCell ref="B194:H194"/>
    <mergeCell ref="A198:H198"/>
    <mergeCell ref="A199:I199"/>
  </mergeCells>
  <printOptions horizontalCentered="1"/>
  <pageMargins left="0.39370078740157483" right="0.39370078740157483" top="1.1811023622047245" bottom="1.1811023622047245" header="0.19685039370078741" footer="0.19685039370078741"/>
  <pageSetup paperSize="9" scale="79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selection activeCell="E11" sqref="E11"/>
    </sheetView>
  </sheetViews>
  <sheetFormatPr defaultRowHeight="15" x14ac:dyDescent="0.25"/>
  <cols>
    <col min="2" max="2" width="48.42578125" customWidth="1"/>
    <col min="3" max="3" width="12.42578125" customWidth="1"/>
    <col min="5" max="5" width="13.42578125" customWidth="1"/>
    <col min="6" max="6" width="12.85546875" customWidth="1"/>
    <col min="7" max="7" width="13.42578125" customWidth="1"/>
    <col min="8" max="8" width="16.140625" customWidth="1"/>
  </cols>
  <sheetData>
    <row r="1" spans="1:8" ht="15.75" thickBot="1" x14ac:dyDescent="0.3">
      <c r="A1" s="70" t="str">
        <f>[1]Planilha!A2</f>
        <v>Obra:</v>
      </c>
      <c r="B1" s="71" t="str">
        <f>PLANILHA!B1</f>
        <v>Reforma da Escola Magalhães Barata</v>
      </c>
      <c r="C1" s="72"/>
      <c r="D1" s="73"/>
      <c r="E1" s="74"/>
      <c r="F1" s="75"/>
      <c r="G1" s="75"/>
      <c r="H1" s="169" t="s">
        <v>209</v>
      </c>
    </row>
    <row r="2" spans="1:8" ht="15.75" thickBot="1" x14ac:dyDescent="0.3">
      <c r="A2" s="170" t="s">
        <v>210</v>
      </c>
      <c r="B2" s="170"/>
      <c r="C2" s="170"/>
      <c r="D2" s="170"/>
      <c r="E2" s="170"/>
      <c r="F2" s="170"/>
      <c r="G2" s="170"/>
      <c r="H2" s="169"/>
    </row>
    <row r="3" spans="1:8" ht="15.75" thickBot="1" x14ac:dyDescent="0.3">
      <c r="A3" s="76" t="s">
        <v>211</v>
      </c>
      <c r="B3" s="77" t="s">
        <v>212</v>
      </c>
      <c r="C3" s="77" t="s">
        <v>213</v>
      </c>
      <c r="D3" s="77" t="s">
        <v>214</v>
      </c>
      <c r="E3" s="77">
        <v>1</v>
      </c>
      <c r="F3" s="77">
        <v>2</v>
      </c>
      <c r="G3" s="78">
        <v>3</v>
      </c>
      <c r="H3" s="169"/>
    </row>
    <row r="4" spans="1:8" x14ac:dyDescent="0.25">
      <c r="A4" s="79">
        <v>1</v>
      </c>
      <c r="B4" s="80" t="str">
        <f>VLOOKUP(A4,PLANILHA!$A$6:$J$700,4,FALSE)</f>
        <v>Serviços Preliminares</v>
      </c>
      <c r="C4" s="81">
        <f>VLOOKUP(A4,PLANILHA!$A$6:$J$700,10,FALSE)</f>
        <v>2446.4741279999998</v>
      </c>
      <c r="D4" s="82"/>
      <c r="E4" s="83">
        <v>1</v>
      </c>
      <c r="F4" s="83"/>
      <c r="G4" s="83"/>
      <c r="H4" s="84">
        <f>G4+F4+E4</f>
        <v>1</v>
      </c>
    </row>
    <row r="5" spans="1:8" x14ac:dyDescent="0.25">
      <c r="A5" s="79"/>
      <c r="B5" s="85"/>
      <c r="C5" s="81"/>
      <c r="D5" s="82"/>
      <c r="E5" s="86">
        <f t="shared" ref="E5:G5" si="0">C4*E4</f>
        <v>2446.4741279999998</v>
      </c>
      <c r="F5" s="86">
        <f t="shared" si="0"/>
        <v>0</v>
      </c>
      <c r="G5" s="86">
        <f t="shared" si="0"/>
        <v>0</v>
      </c>
      <c r="H5" s="87">
        <f>G5+F5+E5</f>
        <v>2446.4741279999998</v>
      </c>
    </row>
    <row r="6" spans="1:8" x14ac:dyDescent="0.25">
      <c r="A6" s="79">
        <v>2</v>
      </c>
      <c r="B6" s="80" t="str">
        <f>VLOOKUP(A6,PLANILHA!$A$6:$J$700,4,FALSE)</f>
        <v>Cobertura Revisão</v>
      </c>
      <c r="C6" s="81">
        <f>VLOOKUP(A6,PLANILHA!$A$6:$J$700,10,FALSE)</f>
        <v>23953.114163999999</v>
      </c>
      <c r="D6" s="82"/>
      <c r="E6" s="83">
        <v>0.5</v>
      </c>
      <c r="F6" s="88">
        <v>0.5</v>
      </c>
      <c r="G6" s="88"/>
      <c r="H6" s="84">
        <f t="shared" ref="H6:H20" si="1">G6+F6+E6</f>
        <v>1</v>
      </c>
    </row>
    <row r="7" spans="1:8" x14ac:dyDescent="0.25">
      <c r="A7" s="79"/>
      <c r="B7" s="85"/>
      <c r="C7" s="81"/>
      <c r="D7" s="82"/>
      <c r="E7" s="86">
        <f t="shared" ref="E7:G7" si="2">$C6*E6</f>
        <v>11976.557081999999</v>
      </c>
      <c r="F7" s="86">
        <f t="shared" si="2"/>
        <v>11976.557081999999</v>
      </c>
      <c r="G7" s="86">
        <f t="shared" si="2"/>
        <v>0</v>
      </c>
      <c r="H7" s="87">
        <f>G7+F7+E7</f>
        <v>23953.114163999999</v>
      </c>
    </row>
    <row r="8" spans="1:8" x14ac:dyDescent="0.25">
      <c r="A8" s="79">
        <v>3</v>
      </c>
      <c r="B8" s="80" t="str">
        <f>VLOOKUP(A8,PLANILHA!$A$6:$J$700,4,FALSE)</f>
        <v>Esquadrias</v>
      </c>
      <c r="C8" s="81">
        <f>VLOOKUP(A8,PLANILHA!$A$6:$J$700,10,FALSE)</f>
        <v>550.63338399999998</v>
      </c>
      <c r="D8" s="82"/>
      <c r="E8" s="89">
        <v>0</v>
      </c>
      <c r="F8" s="89">
        <v>1</v>
      </c>
      <c r="G8" s="89"/>
      <c r="H8" s="84">
        <f t="shared" si="1"/>
        <v>1</v>
      </c>
    </row>
    <row r="9" spans="1:8" x14ac:dyDescent="0.25">
      <c r="A9" s="79"/>
      <c r="B9" s="85"/>
      <c r="C9" s="81"/>
      <c r="D9" s="82"/>
      <c r="E9" s="86">
        <f t="shared" ref="E9:G9" si="3">$C8*E8</f>
        <v>0</v>
      </c>
      <c r="F9" s="86">
        <f t="shared" si="3"/>
        <v>550.63338399999998</v>
      </c>
      <c r="G9" s="86">
        <f t="shared" si="3"/>
        <v>0</v>
      </c>
      <c r="H9" s="87">
        <f>G9+F9+E9</f>
        <v>550.63338399999998</v>
      </c>
    </row>
    <row r="10" spans="1:8" x14ac:dyDescent="0.25">
      <c r="A10" s="79">
        <v>4</v>
      </c>
      <c r="B10" s="80" t="str">
        <f>VLOOKUP(A10,PLANILHA!$A$6:$J$700,4,FALSE)</f>
        <v>Instalações Hidrossanitárias</v>
      </c>
      <c r="C10" s="81">
        <f>VLOOKUP(A10,PLANILHA!$A$6:$J$700,10,FALSE)</f>
        <v>1907.6668799999998</v>
      </c>
      <c r="D10" s="82"/>
      <c r="E10" s="89">
        <v>0.5</v>
      </c>
      <c r="F10" s="88">
        <v>0.5</v>
      </c>
      <c r="G10" s="88"/>
      <c r="H10" s="84">
        <f t="shared" si="1"/>
        <v>1</v>
      </c>
    </row>
    <row r="11" spans="1:8" x14ac:dyDescent="0.25">
      <c r="A11" s="79"/>
      <c r="B11" s="85"/>
      <c r="C11" s="81"/>
      <c r="D11" s="82"/>
      <c r="E11" s="86">
        <f t="shared" ref="E11:G11" si="4">$C10*E10</f>
        <v>953.83343999999988</v>
      </c>
      <c r="F11" s="86">
        <f t="shared" si="4"/>
        <v>953.83343999999988</v>
      </c>
      <c r="G11" s="86">
        <f t="shared" si="4"/>
        <v>0</v>
      </c>
      <c r="H11" s="87">
        <f>G11+F11+E11</f>
        <v>1907.6668799999998</v>
      </c>
    </row>
    <row r="12" spans="1:8" x14ac:dyDescent="0.25">
      <c r="A12" s="79">
        <v>5</v>
      </c>
      <c r="B12" s="80" t="str">
        <f>VLOOKUP(A12,PLANILHA!$A$6:$J$700,4,FALSE)</f>
        <v>Instalações Elétricas</v>
      </c>
      <c r="C12" s="81">
        <f>VLOOKUP(A12,PLANILHA!$A$6:$J$700,10,FALSE)</f>
        <v>2781.4772159999998</v>
      </c>
      <c r="D12" s="82"/>
      <c r="E12" s="90">
        <v>0.5</v>
      </c>
      <c r="F12" s="90">
        <v>0.5</v>
      </c>
      <c r="G12" s="90"/>
      <c r="H12" s="84">
        <f t="shared" si="1"/>
        <v>1</v>
      </c>
    </row>
    <row r="13" spans="1:8" x14ac:dyDescent="0.25">
      <c r="A13" s="79"/>
      <c r="B13" s="91"/>
      <c r="C13" s="81"/>
      <c r="D13" s="82"/>
      <c r="E13" s="86">
        <f t="shared" ref="E13:G13" si="5">$C12*E12</f>
        <v>1390.7386079999999</v>
      </c>
      <c r="F13" s="86">
        <f t="shared" si="5"/>
        <v>1390.7386079999999</v>
      </c>
      <c r="G13" s="86">
        <f t="shared" si="5"/>
        <v>0</v>
      </c>
      <c r="H13" s="87">
        <f>G13+F13+E13</f>
        <v>2781.4772159999998</v>
      </c>
    </row>
    <row r="14" spans="1:8" x14ac:dyDescent="0.25">
      <c r="A14" s="79">
        <v>6</v>
      </c>
      <c r="B14" s="80" t="str">
        <f>VLOOKUP(A14,PLANILHA!$A$6:$J$700,4,FALSE)</f>
        <v>Pintura</v>
      </c>
      <c r="C14" s="81">
        <f>VLOOKUP(A14,PLANILHA!$A$6:$J$700,10,FALSE)</f>
        <v>53362.821714719998</v>
      </c>
      <c r="D14" s="82"/>
      <c r="E14" s="90">
        <v>0.5</v>
      </c>
      <c r="F14" s="90">
        <v>0.5</v>
      </c>
      <c r="G14" s="90"/>
      <c r="H14" s="84">
        <f t="shared" si="1"/>
        <v>1</v>
      </c>
    </row>
    <row r="15" spans="1:8" x14ac:dyDescent="0.25">
      <c r="A15" s="79"/>
      <c r="B15" s="91"/>
      <c r="C15" s="81"/>
      <c r="D15" s="82"/>
      <c r="E15" s="86">
        <f t="shared" ref="E15:G15" si="6">$C14*E14</f>
        <v>26681.410857359999</v>
      </c>
      <c r="F15" s="86">
        <f t="shared" si="6"/>
        <v>26681.410857359999</v>
      </c>
      <c r="G15" s="86">
        <f t="shared" si="6"/>
        <v>0</v>
      </c>
      <c r="H15" s="87">
        <f>G15+F15+E15</f>
        <v>53362.821714719998</v>
      </c>
    </row>
    <row r="16" spans="1:8" x14ac:dyDescent="0.25">
      <c r="A16" s="79">
        <v>7</v>
      </c>
      <c r="B16" s="80" t="str">
        <f>VLOOKUP(A16,PLANILHA!$A$6:$J$700,4,FALSE)</f>
        <v>Muro de Fechamento</v>
      </c>
      <c r="C16" s="81">
        <f>VLOOKUP(A16,PLANILHA!$A$6:$J$700,10,FALSE)</f>
        <v>60726.856198399997</v>
      </c>
      <c r="D16" s="82"/>
      <c r="E16" s="90">
        <v>0.3</v>
      </c>
      <c r="F16" s="90">
        <v>0.3</v>
      </c>
      <c r="G16" s="90">
        <v>0.4</v>
      </c>
      <c r="H16" s="84">
        <f t="shared" si="1"/>
        <v>1</v>
      </c>
    </row>
    <row r="17" spans="1:8" x14ac:dyDescent="0.25">
      <c r="A17" s="79"/>
      <c r="B17" s="91"/>
      <c r="C17" s="81"/>
      <c r="D17" s="82"/>
      <c r="E17" s="86">
        <f t="shared" ref="E17:G17" si="7">$C16*E16</f>
        <v>18218.056859519998</v>
      </c>
      <c r="F17" s="86">
        <f t="shared" si="7"/>
        <v>18218.056859519998</v>
      </c>
      <c r="G17" s="86">
        <f t="shared" si="7"/>
        <v>24290.74247936</v>
      </c>
      <c r="H17" s="87">
        <f>G17+F17+E17</f>
        <v>60726.856198399997</v>
      </c>
    </row>
    <row r="18" spans="1:8" x14ac:dyDescent="0.25">
      <c r="A18" s="79">
        <v>8</v>
      </c>
      <c r="B18" s="80" t="str">
        <f>VLOOKUP(A18,PLANILHA!$A$6:$J$700,4,FALSE)</f>
        <v>Serviços Finais</v>
      </c>
      <c r="C18" s="81">
        <f>VLOOKUP(A18,PLANILHA!$A$6:$J$700,10,FALSE)</f>
        <v>1470.83664</v>
      </c>
      <c r="D18" s="82"/>
      <c r="E18" s="92"/>
      <c r="F18" s="90">
        <v>0</v>
      </c>
      <c r="G18" s="90">
        <v>1</v>
      </c>
      <c r="H18" s="84">
        <f t="shared" si="1"/>
        <v>1</v>
      </c>
    </row>
    <row r="19" spans="1:8" x14ac:dyDescent="0.25">
      <c r="A19" s="79"/>
      <c r="B19" s="91"/>
      <c r="C19" s="81"/>
      <c r="D19" s="82"/>
      <c r="E19" s="86">
        <f t="shared" ref="E19:G19" si="8">$C18*E18</f>
        <v>0</v>
      </c>
      <c r="F19" s="86">
        <f t="shared" si="8"/>
        <v>0</v>
      </c>
      <c r="G19" s="86">
        <f t="shared" si="8"/>
        <v>1470.83664</v>
      </c>
      <c r="H19" s="87">
        <f>G19+F19+E19</f>
        <v>1470.83664</v>
      </c>
    </row>
    <row r="20" spans="1:8" x14ac:dyDescent="0.25">
      <c r="A20" s="79">
        <v>9</v>
      </c>
      <c r="B20" s="80" t="str">
        <f>VLOOKUP(A20,PLANILHA!$A$6:$J$700,4,FALSE)</f>
        <v>Administração Local</v>
      </c>
      <c r="C20" s="81">
        <f>VLOOKUP(A20,PLANILHA!$A$6:$J$700,10,FALSE)</f>
        <v>6817.6987199999994</v>
      </c>
      <c r="D20" s="82"/>
      <c r="E20" s="90">
        <v>0.35</v>
      </c>
      <c r="F20" s="90">
        <v>0.35</v>
      </c>
      <c r="G20" s="90">
        <v>0.3</v>
      </c>
      <c r="H20" s="84">
        <f t="shared" si="1"/>
        <v>0.99999999999999989</v>
      </c>
    </row>
    <row r="21" spans="1:8" ht="15.75" thickBot="1" x14ac:dyDescent="0.3">
      <c r="A21" s="79"/>
      <c r="B21" s="91"/>
      <c r="C21" s="81"/>
      <c r="D21" s="82"/>
      <c r="E21" s="86">
        <f t="shared" ref="E21:G21" si="9">$C20*E20</f>
        <v>2386.1945519999995</v>
      </c>
      <c r="F21" s="86">
        <f t="shared" si="9"/>
        <v>2386.1945519999995</v>
      </c>
      <c r="G21" s="86">
        <f t="shared" si="9"/>
        <v>2045.3096159999998</v>
      </c>
      <c r="H21" s="87">
        <f>G21+F21+E21</f>
        <v>6817.6987199999985</v>
      </c>
    </row>
    <row r="22" spans="1:8" ht="15.75" thickBot="1" x14ac:dyDescent="0.3">
      <c r="A22" s="171" t="s">
        <v>215</v>
      </c>
      <c r="B22" s="172"/>
      <c r="C22" s="93">
        <f>SUM(C4:C21)</f>
        <v>154017.57904511999</v>
      </c>
      <c r="D22" s="94">
        <f>SUM(D4:D21)</f>
        <v>0</v>
      </c>
      <c r="E22" s="95">
        <f>E21+E19+E17+E15+E13+E11+E9+E7+E5</f>
        <v>64053.265526880001</v>
      </c>
      <c r="F22" s="95">
        <f>F21+F19+F17+F15+F13+F11+F9+F7+F5</f>
        <v>62157.42478288</v>
      </c>
      <c r="G22" s="95">
        <f>G21+G19+G17+G15+G13+G11+G9+G7+G5</f>
        <v>27806.88873536</v>
      </c>
      <c r="H22" s="173">
        <f>H21+H19+H17+H15+H13+H11+H9+H7+H5</f>
        <v>154017.57904512002</v>
      </c>
    </row>
    <row r="23" spans="1:8" x14ac:dyDescent="0.25">
      <c r="A23" s="176" t="s">
        <v>216</v>
      </c>
      <c r="B23" s="177"/>
      <c r="C23" s="177"/>
      <c r="D23" s="177"/>
      <c r="E23" s="95">
        <f>E22</f>
        <v>64053.265526880001</v>
      </c>
      <c r="F23" s="95">
        <f t="shared" ref="F23:G23" si="10">F22+E23</f>
        <v>126210.69030976</v>
      </c>
      <c r="G23" s="95">
        <f t="shared" si="10"/>
        <v>154017.57904511999</v>
      </c>
      <c r="H23" s="174"/>
    </row>
    <row r="24" spans="1:8" x14ac:dyDescent="0.25">
      <c r="A24" s="178"/>
      <c r="B24" s="179"/>
      <c r="C24" s="179"/>
      <c r="D24" s="179"/>
      <c r="E24" s="96">
        <f>E22/$C$22</f>
        <v>0.4158828227530792</v>
      </c>
      <c r="F24" s="96">
        <f>F22/$C$22</f>
        <v>0.40357357366765756</v>
      </c>
      <c r="G24" s="96">
        <f>G22/$C$22</f>
        <v>0.18054360357926336</v>
      </c>
      <c r="H24" s="174"/>
    </row>
    <row r="25" spans="1:8" ht="15.75" thickBot="1" x14ac:dyDescent="0.3">
      <c r="A25" s="180"/>
      <c r="B25" s="181"/>
      <c r="C25" s="181"/>
      <c r="D25" s="181"/>
      <c r="E25" s="88">
        <f>E24</f>
        <v>0.4158828227530792</v>
      </c>
      <c r="F25" s="88">
        <f t="shared" ref="F25:G25" si="11">F24+E25</f>
        <v>0.81945639642073675</v>
      </c>
      <c r="G25" s="88">
        <f t="shared" si="11"/>
        <v>1</v>
      </c>
      <c r="H25" s="175"/>
    </row>
  </sheetData>
  <mergeCells count="5">
    <mergeCell ref="H1:H3"/>
    <mergeCell ref="A2:G2"/>
    <mergeCell ref="A22:B22"/>
    <mergeCell ref="H22:H25"/>
    <mergeCell ref="A23:D25"/>
  </mergeCells>
  <printOptions horizontalCentered="1"/>
  <pageMargins left="0.39370078740157483" right="0.39370078740157483" top="1.1811023622047245" bottom="1.1811023622047245" header="0.19685039370078741" footer="0.19685039370078741"/>
  <pageSetup paperSize="9" scale="70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I27" sqref="I27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2" t="s">
        <v>217</v>
      </c>
      <c r="B1" s="183"/>
      <c r="C1" s="184"/>
    </row>
    <row r="2" spans="1:3" x14ac:dyDescent="0.25">
      <c r="A2" s="185" t="s">
        <v>218</v>
      </c>
      <c r="B2" s="186"/>
      <c r="C2" s="97" t="s">
        <v>219</v>
      </c>
    </row>
    <row r="3" spans="1:3" x14ac:dyDescent="0.25">
      <c r="A3" s="98" t="s">
        <v>220</v>
      </c>
      <c r="B3" s="99"/>
      <c r="C3" s="100">
        <v>4.5999999999999999E-2</v>
      </c>
    </row>
    <row r="4" spans="1:3" x14ac:dyDescent="0.25">
      <c r="A4" s="98" t="s">
        <v>221</v>
      </c>
      <c r="B4" s="99"/>
      <c r="C4" s="100">
        <v>7.0000000000000001E-3</v>
      </c>
    </row>
    <row r="5" spans="1:3" x14ac:dyDescent="0.25">
      <c r="A5" s="98" t="s">
        <v>222</v>
      </c>
      <c r="B5" s="99"/>
      <c r="C5" s="100">
        <v>9.7000000000000003E-3</v>
      </c>
    </row>
    <row r="6" spans="1:3" x14ac:dyDescent="0.25">
      <c r="A6" s="98" t="s">
        <v>223</v>
      </c>
      <c r="B6" s="101"/>
      <c r="C6" s="100">
        <v>8.0000000000000002E-3</v>
      </c>
    </row>
    <row r="7" spans="1:3" ht="15.75" thickBot="1" x14ac:dyDescent="0.3">
      <c r="A7" s="102"/>
      <c r="B7" s="103" t="s">
        <v>224</v>
      </c>
      <c r="C7" s="104">
        <f>SUM(C3:C6)</f>
        <v>7.0700000000000013E-2</v>
      </c>
    </row>
    <row r="8" spans="1:3" ht="15.75" thickTop="1" x14ac:dyDescent="0.25">
      <c r="A8" s="98"/>
      <c r="B8" s="105"/>
      <c r="C8" s="106"/>
    </row>
    <row r="9" spans="1:3" x14ac:dyDescent="0.25">
      <c r="A9" s="187" t="s">
        <v>225</v>
      </c>
      <c r="B9" s="188"/>
      <c r="C9" s="107" t="s">
        <v>219</v>
      </c>
    </row>
    <row r="10" spans="1:3" x14ac:dyDescent="0.25">
      <c r="A10" s="108" t="s">
        <v>226</v>
      </c>
      <c r="B10" s="109"/>
      <c r="C10" s="110">
        <v>6.5000000000000002E-2</v>
      </c>
    </row>
    <row r="11" spans="1:3" ht="15.75" thickBot="1" x14ac:dyDescent="0.3">
      <c r="A11" s="102"/>
      <c r="B11" s="103" t="s">
        <v>224</v>
      </c>
      <c r="C11" s="104">
        <f>SUM(C10)</f>
        <v>6.5000000000000002E-2</v>
      </c>
    </row>
    <row r="12" spans="1:3" ht="15.75" thickTop="1" x14ac:dyDescent="0.25">
      <c r="A12" s="98"/>
      <c r="B12" s="111"/>
      <c r="C12" s="112"/>
    </row>
    <row r="13" spans="1:3" x14ac:dyDescent="0.25">
      <c r="A13" s="187" t="s">
        <v>227</v>
      </c>
      <c r="B13" s="188"/>
      <c r="C13" s="107" t="s">
        <v>219</v>
      </c>
    </row>
    <row r="14" spans="1:3" x14ac:dyDescent="0.25">
      <c r="A14" s="113" t="s">
        <v>228</v>
      </c>
      <c r="B14" s="111"/>
      <c r="C14" s="100">
        <v>6.4999999999999997E-3</v>
      </c>
    </row>
    <row r="15" spans="1:3" x14ac:dyDescent="0.25">
      <c r="A15" s="113" t="s">
        <v>229</v>
      </c>
      <c r="B15" s="111"/>
      <c r="C15" s="100">
        <v>0.03</v>
      </c>
    </row>
    <row r="16" spans="1:3" x14ac:dyDescent="0.25">
      <c r="A16" s="114" t="s">
        <v>230</v>
      </c>
      <c r="B16" s="115"/>
      <c r="C16" s="116">
        <v>0.05</v>
      </c>
    </row>
    <row r="17" spans="1:3" x14ac:dyDescent="0.25">
      <c r="A17" s="98" t="s">
        <v>231</v>
      </c>
      <c r="B17" s="111"/>
      <c r="C17" s="100">
        <v>0</v>
      </c>
    </row>
    <row r="18" spans="1:3" ht="15.75" thickBot="1" x14ac:dyDescent="0.3">
      <c r="A18" s="117"/>
      <c r="B18" s="118" t="s">
        <v>224</v>
      </c>
      <c r="C18" s="119">
        <f>SUM(C14:C17)</f>
        <v>8.6499999999999994E-2</v>
      </c>
    </row>
    <row r="19" spans="1:3" ht="15.75" thickTop="1" x14ac:dyDescent="0.25">
      <c r="A19" s="98"/>
      <c r="B19" s="111"/>
      <c r="C19" s="112"/>
    </row>
    <row r="20" spans="1:3" ht="15.75" x14ac:dyDescent="0.25">
      <c r="A20" s="120" t="s">
        <v>232</v>
      </c>
      <c r="B20" s="121"/>
      <c r="C20" s="122">
        <f>ROUND((((1+C3+C6+C5)*(1+C4)*(1+C10)/((1-C18)))-1),4)</f>
        <v>0.24879999999999999</v>
      </c>
    </row>
    <row r="21" spans="1:3" x14ac:dyDescent="0.25">
      <c r="A21" s="123"/>
      <c r="B21" s="111"/>
      <c r="C21" s="124"/>
    </row>
    <row r="22" spans="1:3" x14ac:dyDescent="0.25">
      <c r="A22" s="125"/>
      <c r="B22" s="125"/>
      <c r="C22" s="125"/>
    </row>
    <row r="23" spans="1:3" x14ac:dyDescent="0.25">
      <c r="A23" s="125"/>
      <c r="B23" s="125"/>
      <c r="C23" s="125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I27" sqref="I27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4" t="s">
        <v>233</v>
      </c>
      <c r="B1" s="195"/>
      <c r="C1" s="195"/>
      <c r="D1" s="196"/>
    </row>
    <row r="2" spans="1:4" ht="15.75" thickBot="1" x14ac:dyDescent="0.3">
      <c r="A2" s="197" t="s">
        <v>234</v>
      </c>
      <c r="B2" s="198"/>
      <c r="C2" s="198"/>
      <c r="D2" s="199"/>
    </row>
    <row r="3" spans="1:4" x14ac:dyDescent="0.25">
      <c r="A3" s="200" t="s">
        <v>101</v>
      </c>
      <c r="B3" s="202" t="s">
        <v>106</v>
      </c>
      <c r="C3" s="202" t="s">
        <v>235</v>
      </c>
      <c r="D3" s="204"/>
    </row>
    <row r="4" spans="1:4" ht="15.75" thickBot="1" x14ac:dyDescent="0.3">
      <c r="A4" s="201"/>
      <c r="B4" s="203"/>
      <c r="C4" s="126" t="s">
        <v>236</v>
      </c>
      <c r="D4" s="127" t="s">
        <v>237</v>
      </c>
    </row>
    <row r="5" spans="1:4" x14ac:dyDescent="0.25">
      <c r="A5" s="189" t="s">
        <v>238</v>
      </c>
      <c r="B5" s="190"/>
      <c r="C5" s="190"/>
      <c r="D5" s="191"/>
    </row>
    <row r="6" spans="1:4" x14ac:dyDescent="0.25">
      <c r="A6" s="128" t="s">
        <v>239</v>
      </c>
      <c r="B6" s="129" t="s">
        <v>240</v>
      </c>
      <c r="C6" s="130">
        <v>0.2</v>
      </c>
      <c r="D6" s="131">
        <v>0.2</v>
      </c>
    </row>
    <row r="7" spans="1:4" x14ac:dyDescent="0.25">
      <c r="A7" s="128" t="s">
        <v>241</v>
      </c>
      <c r="B7" s="129" t="s">
        <v>242</v>
      </c>
      <c r="C7" s="130">
        <v>1.4999999999999999E-2</v>
      </c>
      <c r="D7" s="131">
        <v>1.4999999999999999E-2</v>
      </c>
    </row>
    <row r="8" spans="1:4" x14ac:dyDescent="0.25">
      <c r="A8" s="128" t="s">
        <v>243</v>
      </c>
      <c r="B8" s="129" t="s">
        <v>244</v>
      </c>
      <c r="C8" s="130">
        <v>0.01</v>
      </c>
      <c r="D8" s="131">
        <v>0.01</v>
      </c>
    </row>
    <row r="9" spans="1:4" x14ac:dyDescent="0.25">
      <c r="A9" s="128" t="s">
        <v>245</v>
      </c>
      <c r="B9" s="129" t="s">
        <v>246</v>
      </c>
      <c r="C9" s="130">
        <v>2E-3</v>
      </c>
      <c r="D9" s="131">
        <v>2E-3</v>
      </c>
    </row>
    <row r="10" spans="1:4" x14ac:dyDescent="0.25">
      <c r="A10" s="128" t="s">
        <v>247</v>
      </c>
      <c r="B10" s="129" t="s">
        <v>248</v>
      </c>
      <c r="C10" s="130">
        <v>6.0000000000000001E-3</v>
      </c>
      <c r="D10" s="131">
        <v>6.0000000000000001E-3</v>
      </c>
    </row>
    <row r="11" spans="1:4" x14ac:dyDescent="0.25">
      <c r="A11" s="128" t="s">
        <v>249</v>
      </c>
      <c r="B11" s="129" t="s">
        <v>250</v>
      </c>
      <c r="C11" s="130">
        <v>2.5000000000000001E-2</v>
      </c>
      <c r="D11" s="131">
        <v>2.5000000000000001E-2</v>
      </c>
    </row>
    <row r="12" spans="1:4" x14ac:dyDescent="0.25">
      <c r="A12" s="128" t="s">
        <v>251</v>
      </c>
      <c r="B12" s="129" t="s">
        <v>252</v>
      </c>
      <c r="C12" s="130">
        <v>0.03</v>
      </c>
      <c r="D12" s="131">
        <v>0.03</v>
      </c>
    </row>
    <row r="13" spans="1:4" x14ac:dyDescent="0.25">
      <c r="A13" s="128" t="s">
        <v>253</v>
      </c>
      <c r="B13" s="129" t="s">
        <v>254</v>
      </c>
      <c r="C13" s="130">
        <v>0.08</v>
      </c>
      <c r="D13" s="131">
        <v>0.08</v>
      </c>
    </row>
    <row r="14" spans="1:4" x14ac:dyDescent="0.25">
      <c r="A14" s="128" t="s">
        <v>255</v>
      </c>
      <c r="B14" s="129" t="s">
        <v>256</v>
      </c>
      <c r="C14" s="130">
        <v>0</v>
      </c>
      <c r="D14" s="131">
        <v>0</v>
      </c>
    </row>
    <row r="15" spans="1:4" x14ac:dyDescent="0.25">
      <c r="A15" s="132" t="s">
        <v>257</v>
      </c>
      <c r="B15" s="133" t="s">
        <v>52</v>
      </c>
      <c r="C15" s="134">
        <f>SUM(C6:C14)</f>
        <v>0.36800000000000005</v>
      </c>
      <c r="D15" s="135">
        <f>SUM(D6:D14)</f>
        <v>0.36800000000000005</v>
      </c>
    </row>
    <row r="16" spans="1:4" x14ac:dyDescent="0.25">
      <c r="A16" s="189" t="s">
        <v>258</v>
      </c>
      <c r="B16" s="190"/>
      <c r="C16" s="190"/>
      <c r="D16" s="191"/>
    </row>
    <row r="17" spans="1:4" x14ac:dyDescent="0.25">
      <c r="A17" s="128" t="s">
        <v>259</v>
      </c>
      <c r="B17" s="129" t="s">
        <v>260</v>
      </c>
      <c r="C17" s="130">
        <v>0.18140000000000001</v>
      </c>
      <c r="D17" s="136" t="s">
        <v>261</v>
      </c>
    </row>
    <row r="18" spans="1:4" x14ac:dyDescent="0.25">
      <c r="A18" s="128" t="s">
        <v>262</v>
      </c>
      <c r="B18" s="129" t="s">
        <v>263</v>
      </c>
      <c r="C18" s="130">
        <v>4.1599999999999998E-2</v>
      </c>
      <c r="D18" s="136" t="s">
        <v>261</v>
      </c>
    </row>
    <row r="19" spans="1:4" x14ac:dyDescent="0.25">
      <c r="A19" s="128" t="s">
        <v>264</v>
      </c>
      <c r="B19" s="129" t="s">
        <v>265</v>
      </c>
      <c r="C19" s="130">
        <v>9.2999999999999992E-3</v>
      </c>
      <c r="D19" s="131">
        <v>7.0000000000000001E-3</v>
      </c>
    </row>
    <row r="20" spans="1:4" x14ac:dyDescent="0.25">
      <c r="A20" s="128" t="s">
        <v>266</v>
      </c>
      <c r="B20" s="129" t="s">
        <v>267</v>
      </c>
      <c r="C20" s="130">
        <v>0.111</v>
      </c>
      <c r="D20" s="131">
        <v>8.3299999999999999E-2</v>
      </c>
    </row>
    <row r="21" spans="1:4" x14ac:dyDescent="0.25">
      <c r="A21" s="128" t="s">
        <v>268</v>
      </c>
      <c r="B21" s="129" t="s">
        <v>269</v>
      </c>
      <c r="C21" s="130">
        <v>6.9999999999999999E-4</v>
      </c>
      <c r="D21" s="131">
        <v>5.0000000000000001E-4</v>
      </c>
    </row>
    <row r="22" spans="1:4" x14ac:dyDescent="0.25">
      <c r="A22" s="128" t="s">
        <v>270</v>
      </c>
      <c r="B22" s="129" t="s">
        <v>271</v>
      </c>
      <c r="C22" s="130">
        <v>7.4000000000000003E-3</v>
      </c>
      <c r="D22" s="131">
        <v>5.5999999999999999E-3</v>
      </c>
    </row>
    <row r="23" spans="1:4" x14ac:dyDescent="0.25">
      <c r="A23" s="128" t="s">
        <v>272</v>
      </c>
      <c r="B23" s="129" t="s">
        <v>273</v>
      </c>
      <c r="C23" s="130">
        <v>2.8299999999999999E-2</v>
      </c>
      <c r="D23" s="136" t="s">
        <v>261</v>
      </c>
    </row>
    <row r="24" spans="1:4" x14ac:dyDescent="0.25">
      <c r="A24" s="128" t="s">
        <v>274</v>
      </c>
      <c r="B24" s="129" t="s">
        <v>275</v>
      </c>
      <c r="C24" s="130">
        <v>1.1000000000000001E-3</v>
      </c>
      <c r="D24" s="131">
        <v>8.0000000000000004E-4</v>
      </c>
    </row>
    <row r="25" spans="1:4" x14ac:dyDescent="0.25">
      <c r="A25" s="128" t="s">
        <v>276</v>
      </c>
      <c r="B25" s="129" t="s">
        <v>277</v>
      </c>
      <c r="C25" s="130">
        <v>0.1086</v>
      </c>
      <c r="D25" s="131">
        <v>8.1500000000000003E-2</v>
      </c>
    </row>
    <row r="26" spans="1:4" x14ac:dyDescent="0.25">
      <c r="A26" s="128" t="s">
        <v>278</v>
      </c>
      <c r="B26" s="129" t="s">
        <v>279</v>
      </c>
      <c r="C26" s="130">
        <v>2.9999999999999997E-4</v>
      </c>
      <c r="D26" s="131">
        <v>2.0000000000000001E-4</v>
      </c>
    </row>
    <row r="27" spans="1:4" x14ac:dyDescent="0.25">
      <c r="A27" s="132" t="s">
        <v>280</v>
      </c>
      <c r="B27" s="133" t="s">
        <v>52</v>
      </c>
      <c r="C27" s="134">
        <f>SUM(C17:C26)</f>
        <v>0.48969999999999997</v>
      </c>
      <c r="D27" s="135">
        <f>D19+D20+D21+D22+D24+D25+D26</f>
        <v>0.1789</v>
      </c>
    </row>
    <row r="28" spans="1:4" x14ac:dyDescent="0.25">
      <c r="A28" s="189" t="s">
        <v>281</v>
      </c>
      <c r="B28" s="190"/>
      <c r="C28" s="190"/>
      <c r="D28" s="191"/>
    </row>
    <row r="29" spans="1:4" x14ac:dyDescent="0.25">
      <c r="A29" s="128" t="s">
        <v>282</v>
      </c>
      <c r="B29" s="129" t="s">
        <v>283</v>
      </c>
      <c r="C29" s="130">
        <v>7.1400000000000005E-2</v>
      </c>
      <c r="D29" s="131">
        <v>5.3600000000000002E-2</v>
      </c>
    </row>
    <row r="30" spans="1:4" x14ac:dyDescent="0.25">
      <c r="A30" s="128" t="s">
        <v>284</v>
      </c>
      <c r="B30" s="129" t="s">
        <v>285</v>
      </c>
      <c r="C30" s="130">
        <v>1.6999999999999999E-3</v>
      </c>
      <c r="D30" s="131">
        <v>1.2999999999999999E-3</v>
      </c>
    </row>
    <row r="31" spans="1:4" x14ac:dyDescent="0.25">
      <c r="A31" s="128" t="s">
        <v>286</v>
      </c>
      <c r="B31" s="129" t="s">
        <v>287</v>
      </c>
      <c r="C31" s="130">
        <v>3.2000000000000001E-2</v>
      </c>
      <c r="D31" s="131">
        <v>2.41E-2</v>
      </c>
    </row>
    <row r="32" spans="1:4" x14ac:dyDescent="0.25">
      <c r="A32" s="128" t="s">
        <v>288</v>
      </c>
      <c r="B32" s="129" t="s">
        <v>289</v>
      </c>
      <c r="C32" s="130">
        <v>5.3100000000000001E-2</v>
      </c>
      <c r="D32" s="131">
        <v>3.9899999999999998E-2</v>
      </c>
    </row>
    <row r="33" spans="1:4" x14ac:dyDescent="0.25">
      <c r="A33" s="128" t="s">
        <v>290</v>
      </c>
      <c r="B33" s="129" t="s">
        <v>291</v>
      </c>
      <c r="C33" s="130">
        <v>6.0000000000000001E-3</v>
      </c>
      <c r="D33" s="131">
        <v>4.4999999999999997E-3</v>
      </c>
    </row>
    <row r="34" spans="1:4" x14ac:dyDescent="0.25">
      <c r="A34" s="132" t="s">
        <v>292</v>
      </c>
      <c r="B34" s="133" t="s">
        <v>52</v>
      </c>
      <c r="C34" s="134">
        <f>SUM(C29:C33)</f>
        <v>0.16420000000000001</v>
      </c>
      <c r="D34" s="135">
        <f>SUM(D29:D33)</f>
        <v>0.12340000000000001</v>
      </c>
    </row>
    <row r="35" spans="1:4" x14ac:dyDescent="0.25">
      <c r="A35" s="189" t="s">
        <v>293</v>
      </c>
      <c r="B35" s="190"/>
      <c r="C35" s="190"/>
      <c r="D35" s="191"/>
    </row>
    <row r="36" spans="1:4" x14ac:dyDescent="0.25">
      <c r="A36" s="128" t="s">
        <v>294</v>
      </c>
      <c r="B36" s="129" t="s">
        <v>295</v>
      </c>
      <c r="C36" s="130">
        <v>0.1802</v>
      </c>
      <c r="D36" s="131">
        <v>6.5799999999999997E-2</v>
      </c>
    </row>
    <row r="37" spans="1:4" ht="36" x14ac:dyDescent="0.25">
      <c r="A37" s="128" t="s">
        <v>296</v>
      </c>
      <c r="B37" s="129" t="s">
        <v>297</v>
      </c>
      <c r="C37" s="130">
        <v>6.3E-3</v>
      </c>
      <c r="D37" s="131">
        <v>4.4999999999999997E-3</v>
      </c>
    </row>
    <row r="38" spans="1:4" x14ac:dyDescent="0.25">
      <c r="A38" s="132" t="s">
        <v>298</v>
      </c>
      <c r="B38" s="133" t="s">
        <v>52</v>
      </c>
      <c r="C38" s="134">
        <f>SUM(C36:C37)</f>
        <v>0.1865</v>
      </c>
      <c r="D38" s="135">
        <v>7.0599999999999996E-2</v>
      </c>
    </row>
    <row r="39" spans="1:4" ht="15.75" thickBot="1" x14ac:dyDescent="0.3">
      <c r="A39" s="192" t="s">
        <v>299</v>
      </c>
      <c r="B39" s="193"/>
      <c r="C39" s="137">
        <f>C15+C27+C34+C38</f>
        <v>1.2084000000000001</v>
      </c>
      <c r="D39" s="138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COMPOSIÇAO</vt:lpstr>
      <vt:lpstr>CRONOGRAMA</vt:lpstr>
      <vt:lpstr>BDI</vt:lpstr>
      <vt:lpstr>ENCARGOS SOCIAIS</vt:lpstr>
      <vt:lpstr>'CADERNO DE COMPOSIÇAO'!Area_de_impressao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2018-08-16T21:20:24Z</cp:lastPrinted>
  <dcterms:created xsi:type="dcterms:W3CDTF">2018-06-03T15:59:40Z</dcterms:created>
  <dcterms:modified xsi:type="dcterms:W3CDTF">2018-08-21T18:15:52Z</dcterms:modified>
</cp:coreProperties>
</file>