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1"/>
  </bookViews>
  <sheets>
    <sheet name="PLANILHA" sheetId="1" r:id="rId1"/>
    <sheet name="CADERNO DE COMPOSIÇÃO" sheetId="2" r:id="rId2"/>
    <sheet name="CRONOGRAMA" sheetId="3" r:id="rId3"/>
    <sheet name="BDI" sheetId="5" r:id="rId4"/>
    <sheet name="ENCARGOS SOCIAIS" sheetId="6" r:id="rId5"/>
  </sheets>
  <externalReferences>
    <externalReference r:id="rId6"/>
  </externalReferences>
  <definedNames>
    <definedName name="_xlnm.Print_Area" localSheetId="1">'CADERNO DE COMPOSIÇÃO'!$A$1:$I$468</definedName>
    <definedName name="_xlnm.Print_Area" localSheetId="0">PLANILHA!$A$1:$J$76</definedName>
  </definedNames>
  <calcPr calcId="145621"/>
</workbook>
</file>

<file path=xl/calcChain.xml><?xml version="1.0" encoding="utf-8"?>
<calcChain xmlns="http://schemas.openxmlformats.org/spreadsheetml/2006/main">
  <c r="B345" i="2" l="1"/>
  <c r="I345" i="2"/>
  <c r="H347" i="2"/>
  <c r="I347" i="2" s="1"/>
  <c r="H348" i="2"/>
  <c r="I348" i="2" s="1"/>
  <c r="H349" i="2"/>
  <c r="I349" i="2" s="1"/>
  <c r="B2" i="1"/>
  <c r="I350" i="2" l="1"/>
  <c r="J345" i="2" s="1"/>
  <c r="B1" i="3"/>
  <c r="C39" i="6"/>
  <c r="C38" i="6"/>
  <c r="D34" i="6"/>
  <c r="C34" i="6"/>
  <c r="D27" i="6"/>
  <c r="C27" i="6"/>
  <c r="D15" i="6"/>
  <c r="D39" i="6" s="1"/>
  <c r="C15" i="6"/>
  <c r="C20" i="5"/>
  <c r="C18" i="5"/>
  <c r="C11" i="5"/>
  <c r="C7" i="5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D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H136" i="2"/>
  <c r="I136" i="2" s="1"/>
  <c r="H135" i="2"/>
  <c r="I135" i="2" s="1"/>
  <c r="A130" i="2"/>
  <c r="I130" i="2" s="1"/>
  <c r="H137" i="2"/>
  <c r="I137" i="2" s="1"/>
  <c r="H134" i="2"/>
  <c r="I134" i="2" s="1"/>
  <c r="H133" i="2"/>
  <c r="I133" i="2" s="1"/>
  <c r="H132" i="2"/>
  <c r="I132" i="2" s="1"/>
  <c r="B130" i="2" l="1"/>
  <c r="I138" i="2"/>
  <c r="J130" i="2" s="1"/>
  <c r="A463" i="2"/>
  <c r="I463" i="2" s="1"/>
  <c r="H466" i="2"/>
  <c r="I466" i="2" s="1"/>
  <c r="H465" i="2"/>
  <c r="I465" i="2" s="1"/>
  <c r="I457" i="2"/>
  <c r="B457" i="2"/>
  <c r="H459" i="2"/>
  <c r="I459" i="2" s="1"/>
  <c r="I460" i="2" s="1"/>
  <c r="J457" i="2" s="1"/>
  <c r="I448" i="2"/>
  <c r="B448" i="2"/>
  <c r="I433" i="2"/>
  <c r="B433" i="2"/>
  <c r="H453" i="2"/>
  <c r="I453" i="2" s="1"/>
  <c r="H452" i="2"/>
  <c r="I452" i="2" s="1"/>
  <c r="H451" i="2"/>
  <c r="I451" i="2" s="1"/>
  <c r="H450" i="2"/>
  <c r="I450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I422" i="2"/>
  <c r="B422" i="2"/>
  <c r="I413" i="2"/>
  <c r="B413" i="2"/>
  <c r="I398" i="2"/>
  <c r="B398" i="2"/>
  <c r="I389" i="2"/>
  <c r="B389" i="2"/>
  <c r="I376" i="2"/>
  <c r="B376" i="2"/>
  <c r="I366" i="2"/>
  <c r="B366" i="2"/>
  <c r="I353" i="2"/>
  <c r="B353" i="2"/>
  <c r="I337" i="2"/>
  <c r="B337" i="2"/>
  <c r="I324" i="2"/>
  <c r="B324" i="2"/>
  <c r="I318" i="2"/>
  <c r="B318" i="2"/>
  <c r="I312" i="2"/>
  <c r="B312" i="2"/>
  <c r="I297" i="2"/>
  <c r="B297" i="2"/>
  <c r="I284" i="2"/>
  <c r="B284" i="2"/>
  <c r="I274" i="2"/>
  <c r="B274" i="2"/>
  <c r="I263" i="2"/>
  <c r="B263" i="2"/>
  <c r="I253" i="2"/>
  <c r="B253" i="2"/>
  <c r="I245" i="2"/>
  <c r="B245" i="2"/>
  <c r="I237" i="2"/>
  <c r="B237" i="2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18" i="2"/>
  <c r="I418" i="2" s="1"/>
  <c r="H417" i="2"/>
  <c r="I417" i="2" s="1"/>
  <c r="H416" i="2"/>
  <c r="I416" i="2" s="1"/>
  <c r="H415" i="2"/>
  <c r="I415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4" i="2"/>
  <c r="I394" i="2" s="1"/>
  <c r="H393" i="2"/>
  <c r="I393" i="2" s="1"/>
  <c r="H392" i="2"/>
  <c r="I392" i="2" s="1"/>
  <c r="H391" i="2"/>
  <c r="I391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2" i="2"/>
  <c r="I372" i="2" s="1"/>
  <c r="H371" i="2"/>
  <c r="I371" i="2" s="1"/>
  <c r="H370" i="2"/>
  <c r="I370" i="2" s="1"/>
  <c r="H369" i="2"/>
  <c r="I369" i="2" s="1"/>
  <c r="H368" i="2"/>
  <c r="I368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41" i="2"/>
  <c r="I341" i="2" s="1"/>
  <c r="H340" i="2"/>
  <c r="I340" i="2" s="1"/>
  <c r="H339" i="2"/>
  <c r="I339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0" i="2"/>
  <c r="I320" i="2" s="1"/>
  <c r="I321" i="2" s="1"/>
  <c r="J318" i="2" s="1"/>
  <c r="I314" i="2"/>
  <c r="I315" i="2" s="1"/>
  <c r="J312" i="2" s="1"/>
  <c r="H314" i="2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0" i="2"/>
  <c r="I280" i="2" s="1"/>
  <c r="H279" i="2"/>
  <c r="I279" i="2" s="1"/>
  <c r="H278" i="2"/>
  <c r="I278" i="2" s="1"/>
  <c r="H277" i="2"/>
  <c r="I277" i="2" s="1"/>
  <c r="H276" i="2"/>
  <c r="I276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59" i="2"/>
  <c r="I259" i="2" s="1"/>
  <c r="H258" i="2"/>
  <c r="I258" i="2" s="1"/>
  <c r="H257" i="2"/>
  <c r="I257" i="2" s="1"/>
  <c r="H256" i="2"/>
  <c r="I256" i="2" s="1"/>
  <c r="H255" i="2"/>
  <c r="I255" i="2" s="1"/>
  <c r="H249" i="2"/>
  <c r="I249" i="2" s="1"/>
  <c r="H248" i="2"/>
  <c r="I248" i="2" s="1"/>
  <c r="H247" i="2"/>
  <c r="I247" i="2" s="1"/>
  <c r="H241" i="2"/>
  <c r="I241" i="2" s="1"/>
  <c r="H240" i="2"/>
  <c r="I240" i="2" s="1"/>
  <c r="H239" i="2"/>
  <c r="I239" i="2" s="1"/>
  <c r="I227" i="2"/>
  <c r="B227" i="2"/>
  <c r="I218" i="2"/>
  <c r="B218" i="2"/>
  <c r="I208" i="2"/>
  <c r="B208" i="2"/>
  <c r="I201" i="2"/>
  <c r="B201" i="2"/>
  <c r="H233" i="2"/>
  <c r="I233" i="2" s="1"/>
  <c r="H232" i="2"/>
  <c r="I232" i="2" s="1"/>
  <c r="H231" i="2"/>
  <c r="I231" i="2" s="1"/>
  <c r="H230" i="2"/>
  <c r="I230" i="2" s="1"/>
  <c r="H229" i="2"/>
  <c r="I229" i="2" s="1"/>
  <c r="H223" i="2"/>
  <c r="I223" i="2" s="1"/>
  <c r="H222" i="2"/>
  <c r="I222" i="2" s="1"/>
  <c r="H221" i="2"/>
  <c r="I221" i="2" s="1"/>
  <c r="H220" i="2"/>
  <c r="I220" i="2" s="1"/>
  <c r="H214" i="2"/>
  <c r="I214" i="2" s="1"/>
  <c r="H213" i="2"/>
  <c r="I213" i="2" s="1"/>
  <c r="H212" i="2"/>
  <c r="I212" i="2" s="1"/>
  <c r="H211" i="2"/>
  <c r="I211" i="2" s="1"/>
  <c r="H210" i="2"/>
  <c r="I210" i="2" s="1"/>
  <c r="H204" i="2"/>
  <c r="I204" i="2" s="1"/>
  <c r="H203" i="2"/>
  <c r="I203" i="2" s="1"/>
  <c r="I193" i="2"/>
  <c r="B193" i="2"/>
  <c r="I184" i="2"/>
  <c r="B184" i="2"/>
  <c r="H197" i="2"/>
  <c r="I197" i="2" s="1"/>
  <c r="H196" i="2"/>
  <c r="I196" i="2" s="1"/>
  <c r="H195" i="2"/>
  <c r="I195" i="2" s="1"/>
  <c r="H189" i="2"/>
  <c r="I189" i="2" s="1"/>
  <c r="H188" i="2"/>
  <c r="I188" i="2" s="1"/>
  <c r="H187" i="2"/>
  <c r="I187" i="2" s="1"/>
  <c r="H186" i="2"/>
  <c r="I186" i="2" s="1"/>
  <c r="I176" i="2"/>
  <c r="B176" i="2"/>
  <c r="I165" i="2"/>
  <c r="B165" i="2"/>
  <c r="H180" i="2"/>
  <c r="I180" i="2" s="1"/>
  <c r="H179" i="2"/>
  <c r="I179" i="2" s="1"/>
  <c r="H178" i="2"/>
  <c r="I178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I158" i="2"/>
  <c r="B158" i="2"/>
  <c r="I150" i="2"/>
  <c r="B150" i="2"/>
  <c r="I141" i="2"/>
  <c r="B141" i="2"/>
  <c r="I122" i="2"/>
  <c r="B122" i="2"/>
  <c r="H161" i="2"/>
  <c r="I161" i="2" s="1"/>
  <c r="H160" i="2"/>
  <c r="I160" i="2" s="1"/>
  <c r="I162" i="2" s="1"/>
  <c r="J158" i="2" s="1"/>
  <c r="H154" i="2"/>
  <c r="I154" i="2" s="1"/>
  <c r="H153" i="2"/>
  <c r="I153" i="2" s="1"/>
  <c r="H152" i="2"/>
  <c r="I152" i="2" s="1"/>
  <c r="H146" i="2"/>
  <c r="I146" i="2" s="1"/>
  <c r="H145" i="2"/>
  <c r="I145" i="2" s="1"/>
  <c r="H144" i="2"/>
  <c r="I144" i="2" s="1"/>
  <c r="H143" i="2"/>
  <c r="I143" i="2" s="1"/>
  <c r="H126" i="2"/>
  <c r="I126" i="2" s="1"/>
  <c r="H125" i="2"/>
  <c r="I125" i="2" s="1"/>
  <c r="H124" i="2"/>
  <c r="I124" i="2" s="1"/>
  <c r="I115" i="2"/>
  <c r="B115" i="2"/>
  <c r="I108" i="2"/>
  <c r="B108" i="2"/>
  <c r="I101" i="2"/>
  <c r="B101" i="2"/>
  <c r="H118" i="2"/>
  <c r="I118" i="2" s="1"/>
  <c r="H117" i="2"/>
  <c r="I117" i="2" s="1"/>
  <c r="H111" i="2"/>
  <c r="I111" i="2" s="1"/>
  <c r="H110" i="2"/>
  <c r="I110" i="2" s="1"/>
  <c r="H104" i="2"/>
  <c r="I104" i="2" s="1"/>
  <c r="H103" i="2"/>
  <c r="I103" i="2" s="1"/>
  <c r="H96" i="2"/>
  <c r="I96" i="2" s="1"/>
  <c r="A91" i="2"/>
  <c r="B91" i="2" s="1"/>
  <c r="H93" i="2"/>
  <c r="I93" i="2" s="1"/>
  <c r="H94" i="2"/>
  <c r="I94" i="2" s="1"/>
  <c r="H95" i="2"/>
  <c r="I95" i="2" s="1"/>
  <c r="H97" i="2"/>
  <c r="I97" i="2" s="1"/>
  <c r="I82" i="2"/>
  <c r="B82" i="2"/>
  <c r="H87" i="2"/>
  <c r="I87" i="2" s="1"/>
  <c r="H86" i="2"/>
  <c r="I86" i="2" s="1"/>
  <c r="H85" i="2"/>
  <c r="I85" i="2" s="1"/>
  <c r="H84" i="2"/>
  <c r="I84" i="2" s="1"/>
  <c r="I70" i="2"/>
  <c r="B70" i="2"/>
  <c r="I61" i="2"/>
  <c r="B61" i="2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66" i="2"/>
  <c r="I66" i="2" s="1"/>
  <c r="H65" i="2"/>
  <c r="I65" i="2" s="1"/>
  <c r="H64" i="2"/>
  <c r="I64" i="2" s="1"/>
  <c r="H63" i="2"/>
  <c r="I63" i="2" s="1"/>
  <c r="I51" i="2"/>
  <c r="B51" i="2"/>
  <c r="I42" i="2"/>
  <c r="B42" i="2"/>
  <c r="I34" i="2"/>
  <c r="B34" i="2"/>
  <c r="H57" i="2"/>
  <c r="I57" i="2" s="1"/>
  <c r="H56" i="2"/>
  <c r="I56" i="2" s="1"/>
  <c r="H55" i="2"/>
  <c r="I55" i="2" s="1"/>
  <c r="H54" i="2"/>
  <c r="I54" i="2" s="1"/>
  <c r="H53" i="2"/>
  <c r="I53" i="2" s="1"/>
  <c r="H47" i="2"/>
  <c r="I47" i="2" s="1"/>
  <c r="H46" i="2"/>
  <c r="I46" i="2" s="1"/>
  <c r="H45" i="2"/>
  <c r="I45" i="2" s="1"/>
  <c r="H44" i="2"/>
  <c r="I44" i="2" s="1"/>
  <c r="H38" i="2"/>
  <c r="I38" i="2" s="1"/>
  <c r="H37" i="2"/>
  <c r="I37" i="2" s="1"/>
  <c r="H36" i="2"/>
  <c r="I36" i="2" s="1"/>
  <c r="I27" i="2"/>
  <c r="B27" i="2"/>
  <c r="I21" i="2"/>
  <c r="B21" i="2"/>
  <c r="H30" i="2"/>
  <c r="I30" i="2" s="1"/>
  <c r="H29" i="2"/>
  <c r="I29" i="2" s="1"/>
  <c r="H23" i="2"/>
  <c r="I23" i="2" s="1"/>
  <c r="I24" i="2" s="1"/>
  <c r="J21" i="2" s="1"/>
  <c r="H17" i="2"/>
  <c r="I17" i="2" s="1"/>
  <c r="H16" i="2"/>
  <c r="I16" i="2" s="1"/>
  <c r="H15" i="2"/>
  <c r="I15" i="2" s="1"/>
  <c r="H14" i="2"/>
  <c r="I14" i="2" s="1"/>
  <c r="H13" i="2"/>
  <c r="I13" i="2" s="1"/>
  <c r="I205" i="2" l="1"/>
  <c r="J201" i="2" s="1"/>
  <c r="I31" i="2"/>
  <c r="J27" i="2" s="1"/>
  <c r="I39" i="2"/>
  <c r="J34" i="2" s="1"/>
  <c r="I127" i="2"/>
  <c r="J122" i="2" s="1"/>
  <c r="I173" i="2"/>
  <c r="J165" i="2" s="1"/>
  <c r="I112" i="2"/>
  <c r="J108" i="2" s="1"/>
  <c r="I395" i="2"/>
  <c r="J389" i="2" s="1"/>
  <c r="I224" i="2"/>
  <c r="J218" i="2" s="1"/>
  <c r="I215" i="2"/>
  <c r="J208" i="2" s="1"/>
  <c r="I79" i="2"/>
  <c r="J70" i="2" s="1"/>
  <c r="I155" i="2"/>
  <c r="J150" i="2" s="1"/>
  <c r="I242" i="2"/>
  <c r="J237" i="2" s="1"/>
  <c r="I342" i="2"/>
  <c r="J337" i="2" s="1"/>
  <c r="I419" i="2"/>
  <c r="J413" i="2" s="1"/>
  <c r="I181" i="2"/>
  <c r="J176" i="2" s="1"/>
  <c r="I234" i="2"/>
  <c r="J227" i="2" s="1"/>
  <c r="I91" i="2"/>
  <c r="B463" i="2"/>
  <c r="I467" i="2"/>
  <c r="J463" i="2" s="1"/>
  <c r="I445" i="2"/>
  <c r="J433" i="2" s="1"/>
  <c r="I454" i="2"/>
  <c r="J448" i="2" s="1"/>
  <c r="I260" i="2"/>
  <c r="J253" i="2" s="1"/>
  <c r="I294" i="2"/>
  <c r="J284" i="2" s="1"/>
  <c r="I363" i="2"/>
  <c r="J353" i="2" s="1"/>
  <c r="I386" i="2"/>
  <c r="J376" i="2" s="1"/>
  <c r="I281" i="2"/>
  <c r="J274" i="2" s="1"/>
  <c r="I309" i="2"/>
  <c r="J297" i="2" s="1"/>
  <c r="I373" i="2"/>
  <c r="J366" i="2" s="1"/>
  <c r="I410" i="2"/>
  <c r="J398" i="2" s="1"/>
  <c r="I430" i="2"/>
  <c r="J422" i="2" s="1"/>
  <c r="I250" i="2"/>
  <c r="J245" i="2" s="1"/>
  <c r="I271" i="2"/>
  <c r="J263" i="2" s="1"/>
  <c r="I334" i="2"/>
  <c r="J324" i="2" s="1"/>
  <c r="I198" i="2"/>
  <c r="J193" i="2" s="1"/>
  <c r="I190" i="2"/>
  <c r="J184" i="2" s="1"/>
  <c r="I147" i="2"/>
  <c r="J141" i="2" s="1"/>
  <c r="I105" i="2"/>
  <c r="J101" i="2" s="1"/>
  <c r="I119" i="2"/>
  <c r="J115" i="2" s="1"/>
  <c r="I98" i="2"/>
  <c r="J91" i="2" s="1"/>
  <c r="I88" i="2"/>
  <c r="J82" i="2" s="1"/>
  <c r="I67" i="2"/>
  <c r="J61" i="2" s="1"/>
  <c r="I48" i="2"/>
  <c r="J42" i="2" s="1"/>
  <c r="I58" i="2"/>
  <c r="J51" i="2" s="1"/>
  <c r="A7" i="2"/>
  <c r="H9" i="1" s="1"/>
  <c r="H12" i="2"/>
  <c r="I12" i="2" s="1"/>
  <c r="H11" i="2"/>
  <c r="I11" i="2" s="1"/>
  <c r="H10" i="2"/>
  <c r="I10" i="2" s="1"/>
  <c r="H9" i="2"/>
  <c r="I9" i="2" s="1"/>
  <c r="I9" i="1" l="1"/>
  <c r="H16" i="1"/>
  <c r="H14" i="1"/>
  <c r="H12" i="1"/>
  <c r="H17" i="1"/>
  <c r="H13" i="1"/>
  <c r="I7" i="2"/>
  <c r="H70" i="1"/>
  <c r="H64" i="1"/>
  <c r="H59" i="1"/>
  <c r="H54" i="1"/>
  <c r="H49" i="1"/>
  <c r="H43" i="1"/>
  <c r="H38" i="1"/>
  <c r="H33" i="1"/>
  <c r="H28" i="1"/>
  <c r="H23" i="1"/>
  <c r="H73" i="1"/>
  <c r="H62" i="1"/>
  <c r="H57" i="1"/>
  <c r="H46" i="1"/>
  <c r="H35" i="1"/>
  <c r="H26" i="1"/>
  <c r="H65" i="1"/>
  <c r="H50" i="1"/>
  <c r="H40" i="1"/>
  <c r="H29" i="1"/>
  <c r="H75" i="1"/>
  <c r="H68" i="1"/>
  <c r="H63" i="1"/>
  <c r="H58" i="1"/>
  <c r="H53" i="1"/>
  <c r="H47" i="1"/>
  <c r="H42" i="1"/>
  <c r="H37" i="1"/>
  <c r="H32" i="1"/>
  <c r="H27" i="1"/>
  <c r="H22" i="1"/>
  <c r="H67" i="1"/>
  <c r="H52" i="1"/>
  <c r="H41" i="1"/>
  <c r="H30" i="1"/>
  <c r="H21" i="1"/>
  <c r="H71" i="1"/>
  <c r="H60" i="1"/>
  <c r="H55" i="1"/>
  <c r="H45" i="1"/>
  <c r="H34" i="1"/>
  <c r="H25" i="1"/>
  <c r="H19" i="1"/>
  <c r="H10" i="1"/>
  <c r="B7" i="2"/>
  <c r="I18" i="2"/>
  <c r="J7" i="2" s="1"/>
  <c r="H7" i="1" s="1"/>
  <c r="I10" i="1" l="1"/>
  <c r="I58" i="1"/>
  <c r="I29" i="1"/>
  <c r="I26" i="1"/>
  <c r="I54" i="1"/>
  <c r="I14" i="1"/>
  <c r="I19" i="1"/>
  <c r="I55" i="1"/>
  <c r="I30" i="1"/>
  <c r="I22" i="1"/>
  <c r="I42" i="1"/>
  <c r="I63" i="1"/>
  <c r="I40" i="1"/>
  <c r="I35" i="1"/>
  <c r="I73" i="1"/>
  <c r="I38" i="1"/>
  <c r="I59" i="1"/>
  <c r="I13" i="1"/>
  <c r="I16" i="1"/>
  <c r="I45" i="1"/>
  <c r="I21" i="1"/>
  <c r="I37" i="1"/>
  <c r="I62" i="1"/>
  <c r="I33" i="1"/>
  <c r="I7" i="1"/>
  <c r="I25" i="1"/>
  <c r="I60" i="1"/>
  <c r="I41" i="1"/>
  <c r="I27" i="1"/>
  <c r="I47" i="1"/>
  <c r="I68" i="1"/>
  <c r="I50" i="1"/>
  <c r="I46" i="1"/>
  <c r="I23" i="1"/>
  <c r="I43" i="1"/>
  <c r="I64" i="1"/>
  <c r="I17" i="1"/>
  <c r="I67" i="1"/>
  <c r="I34" i="1"/>
  <c r="I71" i="1"/>
  <c r="I52" i="1"/>
  <c r="I32" i="1"/>
  <c r="I53" i="1"/>
  <c r="I75" i="1"/>
  <c r="I65" i="1"/>
  <c r="I57" i="1"/>
  <c r="I28" i="1"/>
  <c r="I49" i="1"/>
  <c r="I70" i="1"/>
  <c r="I12" i="1"/>
  <c r="J9" i="1"/>
  <c r="J12" i="1" l="1"/>
  <c r="J49" i="1"/>
  <c r="J57" i="1"/>
  <c r="J75" i="1"/>
  <c r="J32" i="1"/>
  <c r="J71" i="1"/>
  <c r="J67" i="1"/>
  <c r="J64" i="1"/>
  <c r="J23" i="1"/>
  <c r="J50" i="1"/>
  <c r="J47" i="1"/>
  <c r="J41" i="1"/>
  <c r="J25" i="1"/>
  <c r="J33" i="1"/>
  <c r="J37" i="1"/>
  <c r="J45" i="1"/>
  <c r="J13" i="1"/>
  <c r="J38" i="1"/>
  <c r="J35" i="1"/>
  <c r="J63" i="1"/>
  <c r="J22" i="1"/>
  <c r="J55" i="1"/>
  <c r="J14" i="1"/>
  <c r="J26" i="1"/>
  <c r="J58" i="1"/>
  <c r="J70" i="1"/>
  <c r="J28" i="1"/>
  <c r="J65" i="1"/>
  <c r="J53" i="1"/>
  <c r="J52" i="1"/>
  <c r="J34" i="1"/>
  <c r="J17" i="1"/>
  <c r="J43" i="1"/>
  <c r="J46" i="1"/>
  <c r="J68" i="1"/>
  <c r="J27" i="1"/>
  <c r="J60" i="1"/>
  <c r="J7" i="1"/>
  <c r="J62" i="1"/>
  <c r="J21" i="1"/>
  <c r="J16" i="1"/>
  <c r="J59" i="1"/>
  <c r="J73" i="1"/>
  <c r="J40" i="1"/>
  <c r="J42" i="1"/>
  <c r="J30" i="1"/>
  <c r="J19" i="1"/>
  <c r="J54" i="1"/>
  <c r="J29" i="1"/>
  <c r="J10" i="1"/>
  <c r="J8" i="1" l="1"/>
  <c r="C6" i="3" s="1"/>
  <c r="J39" i="1"/>
  <c r="C22" i="3" s="1"/>
  <c r="J20" i="1"/>
  <c r="C14" i="3" s="1"/>
  <c r="J6" i="1"/>
  <c r="C4" i="3" s="1"/>
  <c r="J15" i="1"/>
  <c r="C10" i="3" s="1"/>
  <c r="J51" i="1"/>
  <c r="C28" i="3" s="1"/>
  <c r="J69" i="1"/>
  <c r="C36" i="3" s="1"/>
  <c r="J44" i="1"/>
  <c r="C24" i="3" s="1"/>
  <c r="J74" i="1"/>
  <c r="C40" i="3" s="1"/>
  <c r="J48" i="1"/>
  <c r="C26" i="3" s="1"/>
  <c r="J18" i="1"/>
  <c r="C12" i="3" s="1"/>
  <c r="J72" i="1"/>
  <c r="C38" i="3" s="1"/>
  <c r="J61" i="1"/>
  <c r="C32" i="3" s="1"/>
  <c r="J36" i="1"/>
  <c r="C20" i="3" s="1"/>
  <c r="J24" i="1"/>
  <c r="C16" i="3" s="1"/>
  <c r="J66" i="1"/>
  <c r="C34" i="3" s="1"/>
  <c r="J31" i="1"/>
  <c r="C18" i="3" s="1"/>
  <c r="J56" i="1"/>
  <c r="C30" i="3" s="1"/>
  <c r="J11" i="1"/>
  <c r="C8" i="3" s="1"/>
  <c r="F31" i="3" l="1"/>
  <c r="G31" i="3"/>
  <c r="E31" i="3"/>
  <c r="F21" i="3"/>
  <c r="E21" i="3"/>
  <c r="G21" i="3"/>
  <c r="E29" i="3"/>
  <c r="G29" i="3"/>
  <c r="F29" i="3"/>
  <c r="F35" i="3"/>
  <c r="G35" i="3"/>
  <c r="E35" i="3"/>
  <c r="F39" i="3"/>
  <c r="G39" i="3"/>
  <c r="E39" i="3"/>
  <c r="F25" i="3"/>
  <c r="G25" i="3"/>
  <c r="E25" i="3"/>
  <c r="E5" i="3"/>
  <c r="H5" i="3" s="1"/>
  <c r="C42" i="3"/>
  <c r="G9" i="3"/>
  <c r="E9" i="3"/>
  <c r="F9" i="3"/>
  <c r="G17" i="3"/>
  <c r="F17" i="3"/>
  <c r="E17" i="3"/>
  <c r="E13" i="3"/>
  <c r="F13" i="3"/>
  <c r="G13" i="3"/>
  <c r="E37" i="3"/>
  <c r="G37" i="3"/>
  <c r="F37" i="3"/>
  <c r="F15" i="3"/>
  <c r="E15" i="3"/>
  <c r="G15" i="3"/>
  <c r="G27" i="3"/>
  <c r="F27" i="3"/>
  <c r="E27" i="3"/>
  <c r="F23" i="3"/>
  <c r="E23" i="3"/>
  <c r="G23" i="3"/>
  <c r="F19" i="3"/>
  <c r="G19" i="3"/>
  <c r="E19" i="3"/>
  <c r="G33" i="3"/>
  <c r="E33" i="3"/>
  <c r="F33" i="3"/>
  <c r="G41" i="3"/>
  <c r="E41" i="3"/>
  <c r="F41" i="3"/>
  <c r="G11" i="3"/>
  <c r="E11" i="3"/>
  <c r="F11" i="3"/>
  <c r="F7" i="3"/>
  <c r="G7" i="3"/>
  <c r="E7" i="3"/>
  <c r="J76" i="1"/>
  <c r="H25" i="3" l="1"/>
  <c r="H21" i="3"/>
  <c r="H29" i="3"/>
  <c r="H39" i="3"/>
  <c r="H31" i="3"/>
  <c r="F42" i="3"/>
  <c r="H41" i="3"/>
  <c r="G42" i="3"/>
  <c r="G44" i="3" s="1"/>
  <c r="H19" i="3"/>
  <c r="H17" i="3"/>
  <c r="H7" i="3"/>
  <c r="H11" i="3"/>
  <c r="H15" i="3"/>
  <c r="H37" i="3"/>
  <c r="H9" i="3"/>
  <c r="H35" i="3"/>
  <c r="E42" i="3"/>
  <c r="H33" i="3"/>
  <c r="H23" i="3"/>
  <c r="H27" i="3"/>
  <c r="H13" i="3"/>
  <c r="M4" i="2"/>
  <c r="H42" i="3" l="1"/>
  <c r="E43" i="3"/>
  <c r="F43" i="3" s="1"/>
  <c r="G43" i="3" s="1"/>
  <c r="E44" i="3"/>
  <c r="E45" i="3" s="1"/>
  <c r="F44" i="3"/>
  <c r="O4" i="2"/>
  <c r="N4" i="2"/>
  <c r="F45" i="3" l="1"/>
  <c r="G45" i="3" s="1"/>
</calcChain>
</file>

<file path=xl/sharedStrings.xml><?xml version="1.0" encoding="utf-8"?>
<sst xmlns="http://schemas.openxmlformats.org/spreadsheetml/2006/main" count="2112" uniqueCount="511">
  <si>
    <t>9.2</t>
  </si>
  <si>
    <t>Fundação</t>
  </si>
  <si>
    <t>1.1</t>
  </si>
  <si>
    <t>180349</t>
  </si>
  <si>
    <t>Forro em lambri de PVC</t>
  </si>
  <si>
    <t>090068</t>
  </si>
  <si>
    <t>Próprio</t>
  </si>
  <si>
    <t>Baldrame em conc.ciclópico c/pedra preta incl.forma</t>
  </si>
  <si>
    <t>100816</t>
  </si>
  <si>
    <t>Lavatorio de louça c/col.,torneira,sifao e valv.</t>
  </si>
  <si>
    <t>100818</t>
  </si>
  <si>
    <t>Forro Geral</t>
  </si>
  <si>
    <t>Total Geral</t>
  </si>
  <si>
    <t>M</t>
  </si>
  <si>
    <t>090071</t>
  </si>
  <si>
    <t>190401</t>
  </si>
  <si>
    <t>030254</t>
  </si>
  <si>
    <t>180214</t>
  </si>
  <si>
    <t>14.1</t>
  </si>
  <si>
    <t>14.2</t>
  </si>
  <si>
    <t>14.3</t>
  </si>
  <si>
    <t>14.5</t>
  </si>
  <si>
    <t>Grade de ferro 1/2" (incl. pint. anti-corrosiva)</t>
  </si>
  <si>
    <t>Movimento de Terra para Fundação</t>
  </si>
  <si>
    <t>Ponto de agua (incl. tubos e conexoes)</t>
  </si>
  <si>
    <t>Placa da obra em chapa galvanizada</t>
  </si>
  <si>
    <t>und</t>
  </si>
  <si>
    <t>8.1</t>
  </si>
  <si>
    <t>8.2</t>
  </si>
  <si>
    <t>8.3</t>
  </si>
  <si>
    <t>8.4</t>
  </si>
  <si>
    <t>Ponto de esgoto (incl. tubos, conexoes,cx. e ralos)</t>
  </si>
  <si>
    <t>060046</t>
  </si>
  <si>
    <t>Pintura</t>
  </si>
  <si>
    <t>Banco</t>
  </si>
  <si>
    <t>Fossa septica pre-moldada cap= 10 pessoas</t>
  </si>
  <si>
    <t>070241</t>
  </si>
  <si>
    <t>Bacia sifonada c/cx. descarga acoplada c/ assento</t>
  </si>
  <si>
    <t>Revestimento Banheiro Novo e Cozinha</t>
  </si>
  <si>
    <t>020628</t>
  </si>
  <si>
    <t>150491</t>
  </si>
  <si>
    <t>030010</t>
  </si>
  <si>
    <t>13.1</t>
  </si>
  <si>
    <t>13.2</t>
  </si>
  <si>
    <t>13.3</t>
  </si>
  <si>
    <t>13.4</t>
  </si>
  <si>
    <t>Muro em alvenaria,rebocado e pintado 2 faces(h=2.50m)</t>
  </si>
  <si>
    <t>Cobertura Revisão</t>
  </si>
  <si>
    <t>m²</t>
  </si>
  <si>
    <t>m³</t>
  </si>
  <si>
    <t>Portão de ferro 1/2" c/ ferragens (incl. pint. anti-corrosiva)</t>
  </si>
  <si>
    <t>Retirada de telhas de barro</t>
  </si>
  <si>
    <t>Und</t>
  </si>
  <si>
    <t>170081</t>
  </si>
  <si>
    <t>7.1</t>
  </si>
  <si>
    <t>7.2</t>
  </si>
  <si>
    <t>7.3</t>
  </si>
  <si>
    <t>7.4</t>
  </si>
  <si>
    <t>7.5</t>
  </si>
  <si>
    <t>7.6</t>
  </si>
  <si>
    <t>Fundação corrida/bloco c/pedra preta arg.no traço 1:8</t>
  </si>
  <si>
    <t>070287</t>
  </si>
  <si>
    <t>Limpeza geral e entrega da obra</t>
  </si>
  <si>
    <t>SEDI - SERVIÇOS DIVERSOS</t>
  </si>
  <si>
    <t>Serviços Finais</t>
  </si>
  <si>
    <t>180299</t>
  </si>
  <si>
    <t>110143</t>
  </si>
  <si>
    <t>Descrição</t>
  </si>
  <si>
    <t>00000017</t>
  </si>
  <si>
    <t>12.1</t>
  </si>
  <si>
    <t>12.2</t>
  </si>
  <si>
    <t>150253</t>
  </si>
  <si>
    <t>Pt</t>
  </si>
  <si>
    <t>Luminaria c/ 1 lamp. fluorescente 16W (sem fiaçao)</t>
  </si>
  <si>
    <t>190218</t>
  </si>
  <si>
    <t>Acrilica fosca int./ext. c/massa e selador - 3 demaos</t>
  </si>
  <si>
    <t>Serviços Preliminares</t>
  </si>
  <si>
    <t>6.1</t>
  </si>
  <si>
    <t>6.3</t>
  </si>
  <si>
    <t>6.4</t>
  </si>
  <si>
    <t>180844</t>
  </si>
  <si>
    <t>180845</t>
  </si>
  <si>
    <t>190375</t>
  </si>
  <si>
    <t>170514</t>
  </si>
  <si>
    <t>Louças , Acessórios e Metais</t>
  </si>
  <si>
    <t>Código</t>
  </si>
  <si>
    <t>070049</t>
  </si>
  <si>
    <t>040284</t>
  </si>
  <si>
    <t>19.1</t>
  </si>
  <si>
    <t>070051</t>
  </si>
  <si>
    <t>070052</t>
  </si>
  <si>
    <t>070058</t>
  </si>
  <si>
    <t>UN</t>
  </si>
  <si>
    <t>Pavimentação Banheiros Novos, Sala, Cozinha, Circ. e Adm.</t>
  </si>
  <si>
    <t>Superestrutura</t>
  </si>
  <si>
    <t>11.1</t>
  </si>
  <si>
    <t>11.2</t>
  </si>
  <si>
    <t>11.3</t>
  </si>
  <si>
    <t>090304</t>
  </si>
  <si>
    <t>SEDOP</t>
  </si>
  <si>
    <t>Tipo</t>
  </si>
  <si>
    <t>Alvenaria tijolo de barro a cutelo</t>
  </si>
  <si>
    <t>Total</t>
  </si>
  <si>
    <t>Interruptor 1 tecla paralelo (s/fiaçao)</t>
  </si>
  <si>
    <t>5.1</t>
  </si>
  <si>
    <t>Muro e Portão</t>
  </si>
  <si>
    <t>Demolição da estrutura em madeira da cobertura</t>
  </si>
  <si>
    <t>Baldrame em concreto armado c/ cinta de amarração</t>
  </si>
  <si>
    <t>020307</t>
  </si>
  <si>
    <t>040025</t>
  </si>
  <si>
    <t>040026</t>
  </si>
  <si>
    <t>270220</t>
  </si>
  <si>
    <t>Revisão de ponto de água</t>
  </si>
  <si>
    <t>Camada regularizadora no traço 1:4</t>
  </si>
  <si>
    <t>18.1</t>
  </si>
  <si>
    <t>Administração Local</t>
  </si>
  <si>
    <t>Cobertura Nova</t>
  </si>
  <si>
    <t>10.1</t>
  </si>
  <si>
    <t>10.2</t>
  </si>
  <si>
    <t>10.3</t>
  </si>
  <si>
    <t>10.4</t>
  </si>
  <si>
    <t>110763</t>
  </si>
  <si>
    <t>Revisão de ponto de luz</t>
  </si>
  <si>
    <t>Instalações Hidrossanitárias</t>
  </si>
  <si>
    <t>Quant.</t>
  </si>
  <si>
    <t>Retirada de piso cimentado</t>
  </si>
  <si>
    <t>010004</t>
  </si>
  <si>
    <t>Revestimento Cerâmico Padrão Médio</t>
  </si>
  <si>
    <t>4.1</t>
  </si>
  <si>
    <t>4.2</t>
  </si>
  <si>
    <t>Revisão de ponto de esgoto</t>
  </si>
  <si>
    <t>Item</t>
  </si>
  <si>
    <t>Ponto de luz / força (c/tubul., cx. e fiaçao) ate 200W</t>
  </si>
  <si>
    <t>Concreto armado p/ calhas e percintas</t>
  </si>
  <si>
    <t>Encaliçamento de telha ceramica (beiral e cumieira)</t>
  </si>
  <si>
    <t>110644</t>
  </si>
  <si>
    <t>Forma c/ madeira branca</t>
  </si>
  <si>
    <t>Engenheiro e Encarregado - Escola Jânio Quadros</t>
  </si>
  <si>
    <t>17.1</t>
  </si>
  <si>
    <t>17.2</t>
  </si>
  <si>
    <t>Esquadrias Banheiros Novos, Salas , Cozinha e Adm.</t>
  </si>
  <si>
    <t>170333</t>
  </si>
  <si>
    <t>Estrutura em mad. lei p/ telha de barro - pç.aparelhada</t>
  </si>
  <si>
    <t>Alvenaria</t>
  </si>
  <si>
    <t>Reaterro compactado</t>
  </si>
  <si>
    <t>Concreto simples c/ seixo e=5cm traço 1:2:3</t>
  </si>
  <si>
    <t>Cumeeira de barro</t>
  </si>
  <si>
    <t>3.1</t>
  </si>
  <si>
    <t>Instalações Elétricas</t>
  </si>
  <si>
    <t>171491</t>
  </si>
  <si>
    <t>3.2</t>
  </si>
  <si>
    <t>3.3</t>
  </si>
  <si>
    <t>Escavação manual ate 1.50m de profundidade</t>
  </si>
  <si>
    <t>Planilha Orçamentária Sintética</t>
  </si>
  <si>
    <t>Estrutura em mad. lei p/ telha de barro - pç. serrada</t>
  </si>
  <si>
    <t>Fechadura para porta de banheiro</t>
  </si>
  <si>
    <t>130110</t>
  </si>
  <si>
    <t>130112</t>
  </si>
  <si>
    <t>130119</t>
  </si>
  <si>
    <t>Lajota ceramica - PEI IV - (Padrão Médio)</t>
  </si>
  <si>
    <t>Barroteamento em madeira de lei p/ forro PVC</t>
  </si>
  <si>
    <t>190609</t>
  </si>
  <si>
    <t>260652</t>
  </si>
  <si>
    <t>16.1</t>
  </si>
  <si>
    <t>16.2</t>
  </si>
  <si>
    <t>050036</t>
  </si>
  <si>
    <t>Cobertura - telha de barro paulista ou planatex</t>
  </si>
  <si>
    <t>141336</t>
  </si>
  <si>
    <t>2.1</t>
  </si>
  <si>
    <t>Serviços Complementares</t>
  </si>
  <si>
    <t>2.3</t>
  </si>
  <si>
    <t>140348</t>
  </si>
  <si>
    <t>Esmalte sobre grade de ferro (superf. aparelhada)</t>
  </si>
  <si>
    <t>Cobertura - telha plan</t>
  </si>
  <si>
    <t>Chapisco de cimento e areia no traço 1:3</t>
  </si>
  <si>
    <t>Reboco com argamassa 1:6:Adit. Plast.</t>
  </si>
  <si>
    <t>15.1</t>
  </si>
  <si>
    <t>15.2</t>
  </si>
  <si>
    <t>15.3</t>
  </si>
  <si>
    <t>15.4</t>
  </si>
  <si>
    <t>020020</t>
  </si>
  <si>
    <t>Porta mad. compens. c/ caix. simples</t>
  </si>
  <si>
    <t>Mictorio individual em louça c/ acessorios</t>
  </si>
  <si>
    <t>Fechadura para porta interna</t>
  </si>
  <si>
    <t>050757</t>
  </si>
  <si>
    <t>Chuveiro em PVC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</si>
  <si>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</si>
  <si>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</si>
  <si>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</si>
  <si>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</si>
  <si>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</si>
  <si>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</si>
  <si>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</si>
  <si>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</si>
  <si>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</si>
  <si>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</si>
  <si>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</si>
  <si>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</si>
  <si>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</si>
  <si>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</si>
  <si>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</si>
  <si>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</si>
  <si>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</si>
  <si>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</si>
  <si>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</si>
  <si>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</si>
  <si>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</si>
  <si>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</si>
  <si>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</si>
  <si>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</si>
  <si>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</si>
  <si>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</si>
  <si>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CARPINTEIRO DE FORMAS COM ENCARGOS COMPLEMENTARES</t>
  </si>
  <si>
    <t>H</t>
  </si>
  <si>
    <t>SERVENTE COM ENCARGOS COMPLEMENTARES</t>
  </si>
  <si>
    <t>PINTOR COM ENCARGOS COMPLEMENTARES</t>
  </si>
  <si>
    <t>INSUMO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</si>
  <si>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</si>
  <si>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</si>
  <si>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</si>
  <si>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</si>
  <si>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</si>
  <si>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</si>
  <si>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</si>
  <si>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</si>
  <si>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</si>
  <si>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</si>
  <si>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</si>
  <si>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</si>
  <si>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</si>
  <si>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</si>
  <si>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</si>
  <si>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</si>
  <si>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M00006</t>
  </si>
  <si>
    <t>Compactador de solo CM-13</t>
  </si>
  <si>
    <t>hp</t>
  </si>
  <si>
    <t>m2</t>
  </si>
  <si>
    <t>Desforma</t>
  </si>
  <si>
    <t>Concreto ciclópico c/ pedra preta</t>
  </si>
  <si>
    <t>m3</t>
  </si>
  <si>
    <t>Armação p/ concreto</t>
  </si>
  <si>
    <t>kg</t>
  </si>
  <si>
    <t>Concreto c/ seixo Fck= 20 MPA (incl. preparo e lançamento)</t>
  </si>
  <si>
    <t>PEDREIRO COM ENCARGOS COMPLEMENTARES</t>
  </si>
  <si>
    <t>J00002</t>
  </si>
  <si>
    <t>Pedra preta</t>
  </si>
  <si>
    <t>M3</t>
  </si>
  <si>
    <t>J00005</t>
  </si>
  <si>
    <t>Areia</t>
  </si>
  <si>
    <t>J00003</t>
  </si>
  <si>
    <t>Cimento</t>
  </si>
  <si>
    <t>SC</t>
  </si>
  <si>
    <t>M2</t>
  </si>
  <si>
    <t>D00016</t>
  </si>
  <si>
    <t>Tábua de madeira branca 20 pls</t>
  </si>
  <si>
    <t>D00043</t>
  </si>
  <si>
    <t>Arame recozido No. 18</t>
  </si>
  <si>
    <t>D00012</t>
  </si>
  <si>
    <t>Ripão em madeira de lei 2"x1" serr.</t>
  </si>
  <si>
    <t>D00036</t>
  </si>
  <si>
    <t>Tijolo de barro 9x14x19</t>
  </si>
  <si>
    <t>Argamassa de cimento,areia e adit. plast. 1:6</t>
  </si>
  <si>
    <t>D00092</t>
  </si>
  <si>
    <t>Porta em compensado (preço medio)</t>
  </si>
  <si>
    <t>D00096</t>
  </si>
  <si>
    <t>Caixilho em madeira de lei</t>
  </si>
  <si>
    <t>D00124</t>
  </si>
  <si>
    <t>Fechadura p/ banheiro - livre-ocupado</t>
  </si>
  <si>
    <t>D00123</t>
  </si>
  <si>
    <t>Fechadura interna</t>
  </si>
  <si>
    <t>TELHADISTA COM ENCARGOS COMPLEMENTARES</t>
  </si>
  <si>
    <t>D00004</t>
  </si>
  <si>
    <t>Telha de barro - paulista</t>
  </si>
  <si>
    <t>D00173</t>
  </si>
  <si>
    <t>Argamassa de cimento e areia 1:4</t>
  </si>
  <si>
    <t>D00009</t>
  </si>
  <si>
    <t>Pernamanca 3"x2" 20 pls ap - mad. forte</t>
  </si>
  <si>
    <t>D00085</t>
  </si>
  <si>
    <t>Prego 1"x16</t>
  </si>
  <si>
    <t>D00013</t>
  </si>
  <si>
    <t>Ripa 2 1/2"x1/2" 20 pls apar</t>
  </si>
  <si>
    <t>D00005</t>
  </si>
  <si>
    <t>Peça em madeira de lei 6"x3" 20 pls apar</t>
  </si>
  <si>
    <t>D00210</t>
  </si>
  <si>
    <t>Telha de barro - plan</t>
  </si>
  <si>
    <t>D00084</t>
  </si>
  <si>
    <t>Prego 1 1/2"x13</t>
  </si>
  <si>
    <t>Ripão em madeira de lei 2"x1" serr</t>
  </si>
  <si>
    <t>MONTADOR DE ESTRUTURA METÁLICA COM ENCARGOS COMPLEMENTARES</t>
  </si>
  <si>
    <t>A00024</t>
  </si>
  <si>
    <t>J00007</t>
  </si>
  <si>
    <t>Seixo lavado</t>
  </si>
  <si>
    <t>A00055</t>
  </si>
  <si>
    <t>D00080</t>
  </si>
  <si>
    <t>Argamassa AC-I</t>
  </si>
  <si>
    <t>D00079</t>
  </si>
  <si>
    <t>Rejunte (p/ ceramica</t>
  </si>
  <si>
    <t>Argamassa de cimento e areia no traço 1:3</t>
  </si>
  <si>
    <t>Rejunte (p/ ceramica)</t>
  </si>
  <si>
    <t>A00056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</si>
  <si>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</si>
  <si>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</si>
  <si>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</si>
  <si>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</si>
  <si>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</si>
  <si>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</si>
  <si>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</si>
  <si>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</si>
  <si>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P00019</t>
  </si>
  <si>
    <t>Tinta esmalte</t>
  </si>
  <si>
    <t>D00141</t>
  </si>
  <si>
    <t>Lixa p/ ferro</t>
  </si>
  <si>
    <t>P00027</t>
  </si>
  <si>
    <t>Aguarraz</t>
  </si>
  <si>
    <t>ENCANADOR OU BOMBEIRO HIDRÁULICO COM ENCARGOS COMPLEMENTARES</t>
  </si>
  <si>
    <t>H00075</t>
  </si>
  <si>
    <t>Adaptador curto em PVC 1 1/2" (LH)</t>
  </si>
  <si>
    <t>H00078</t>
  </si>
  <si>
    <t>Tubo em PVC 3/4" (LH)</t>
  </si>
  <si>
    <t>H00079</t>
  </si>
  <si>
    <t>Te em PVC 3/4" x 3/4" (LH)</t>
  </si>
  <si>
    <t>H00082</t>
  </si>
  <si>
    <t>Adaptador curto em PVC 3/4" (LH)</t>
  </si>
  <si>
    <t>H00080</t>
  </si>
  <si>
    <t>Cotovelo em PVC 3/4" x 3/4" (LH)</t>
  </si>
  <si>
    <t>H00074</t>
  </si>
  <si>
    <t>Tubo em PVC 1 1/2" (LH)</t>
  </si>
  <si>
    <t>H00084</t>
  </si>
  <si>
    <t>Junção simples inv.45 em PVC - JS - 75x75mm (LS)</t>
  </si>
  <si>
    <t>H00003</t>
  </si>
  <si>
    <t>Tubo em PVC - 50mm (LS)</t>
  </si>
  <si>
    <t>H00085</t>
  </si>
  <si>
    <t>Curva 45 em PVC - JS - 75mm (LH)</t>
  </si>
  <si>
    <t>H00004</t>
  </si>
  <si>
    <t>Tubo em PVC - 40mm (LS)</t>
  </si>
  <si>
    <t>H00008</t>
  </si>
  <si>
    <t>Caixa sifonada de PVC c/ grelha - 100x100x50mm</t>
  </si>
  <si>
    <t>H00088</t>
  </si>
  <si>
    <t>Joelho/Cotovelo 90º em PVC - JS - 40mm-LH</t>
  </si>
  <si>
    <t>H00089</t>
  </si>
  <si>
    <t>Te longo em PVC - JS - 100x75mm (LS)</t>
  </si>
  <si>
    <t>H00086</t>
  </si>
  <si>
    <t>Ralo PVC c/ saída 100x53x40mm</t>
  </si>
  <si>
    <t>PT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</si>
  <si>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</si>
  <si>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</si>
  <si>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</si>
  <si>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</si>
  <si>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</si>
  <si>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</si>
  <si>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</si>
  <si>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</si>
  <si>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</si>
  <si>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</si>
  <si>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</si>
  <si>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</si>
  <si>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</si>
  <si>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</si>
  <si>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E00059</t>
  </si>
  <si>
    <t>E00028</t>
  </si>
  <si>
    <t>Luminária completa c/lâmp.fluor.1x16W - FCB</t>
  </si>
  <si>
    <t>H00055</t>
  </si>
  <si>
    <t>Fita de vedacao</t>
  </si>
  <si>
    <t>H00017</t>
  </si>
  <si>
    <t>Registro, valvula e sifao p/ mictorio de louça</t>
  </si>
  <si>
    <t>CJ</t>
  </si>
  <si>
    <t>H00057</t>
  </si>
  <si>
    <t>Mictorio individual de louca</t>
  </si>
  <si>
    <t>H00056</t>
  </si>
  <si>
    <t>Torneira metalica p/ lavatorio de 1/2"</t>
  </si>
  <si>
    <t>H00028</t>
  </si>
  <si>
    <t>Valv. p/ lavat./bide d = 1" - cromada</t>
  </si>
  <si>
    <t>H00032</t>
  </si>
  <si>
    <t>Sifao metalico de 1 1/2 "</t>
  </si>
  <si>
    <t>H00030</t>
  </si>
  <si>
    <t>Lavatorio de louca com coluna</t>
  </si>
  <si>
    <t>H00029</t>
  </si>
  <si>
    <t>Tubo de ligacao niquelado com canopla</t>
  </si>
  <si>
    <t>H00043</t>
  </si>
  <si>
    <t>D00223</t>
  </si>
  <si>
    <t>Adesivo p/ PVC - 75g</t>
  </si>
  <si>
    <t>TB</t>
  </si>
  <si>
    <t>H00024</t>
  </si>
  <si>
    <t>Anel de borracha de 1"</t>
  </si>
  <si>
    <t>H00022</t>
  </si>
  <si>
    <t>Assento plastico</t>
  </si>
  <si>
    <t>H00263</t>
  </si>
  <si>
    <t>Bacia sifonada c/ cx. descarga acoplada</t>
  </si>
  <si>
    <t>D00222</t>
  </si>
  <si>
    <t>Solução limpadora</t>
  </si>
  <si>
    <t>L</t>
  </si>
  <si>
    <t>H00042</t>
  </si>
  <si>
    <t>Parafuso niquelado para loucas sanitarias</t>
  </si>
  <si>
    <t>H00023</t>
  </si>
  <si>
    <t>Bolsa plastica (vaso sanitario)</t>
  </si>
  <si>
    <t>H00025</t>
  </si>
  <si>
    <t>Tubo de ligacao em PVC c/ canopla (LS)</t>
  </si>
  <si>
    <t>D00089</t>
  </si>
  <si>
    <t>Argamassa de cimento e areia 1:6</t>
  </si>
  <si>
    <t>H00061</t>
  </si>
  <si>
    <t>Fossa septica cap= 10 pessoas</t>
  </si>
  <si>
    <t>Retirada de entulho - manualmente (incl. caixa coletora)</t>
  </si>
  <si>
    <t>Locação planimetrica de linha</t>
  </si>
  <si>
    <t>Concreto armado fck=20MPA c/ forma mad. branca</t>
  </si>
  <si>
    <t>Reboco com argamassa 1:6:Adit. Plast</t>
  </si>
  <si>
    <t>PVA externa sem superf. preparada</t>
  </si>
  <si>
    <t>D00088</t>
  </si>
  <si>
    <t>ENGENHEIRO CIVIL DE OBRA JUNIOR COM ENCARGOS COMPLEMENTARES</t>
  </si>
  <si>
    <t>ENCARREGADO GERAL COM ENCARGOS COMPLEMENTARES</t>
  </si>
  <si>
    <t>Bdi:</t>
  </si>
  <si>
    <t>Sinapi 1/2018 e SEDOP 9/2017 - não desonerada</t>
  </si>
  <si>
    <t>Valor Unit com BDI EMPRESA</t>
  </si>
  <si>
    <t>Total EMPRESA</t>
  </si>
  <si>
    <t>D00014</t>
  </si>
  <si>
    <t>Ripa 2 1/2"x1/2" 20 pls serr.</t>
  </si>
  <si>
    <t>D00006</t>
  </si>
  <si>
    <t>Peça em madeira de lei 6"x3" 20 pls serr.</t>
  </si>
  <si>
    <t>D00010</t>
  </si>
  <si>
    <t>Pernamanca 3"x2" 20 pls ser - mad. forte</t>
  </si>
  <si>
    <t>TOTAL</t>
  </si>
  <si>
    <t>Planejamento - CRONOGRAMA FÍSICO-FINANCEIRO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</si>
  <si>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</si>
  <si>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</si>
  <si>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</si>
  <si>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</si>
  <si>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</si>
  <si>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</si>
  <si>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</si>
  <si>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</si>
  <si>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</si>
  <si>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</si>
  <si>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</si>
  <si>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</si>
  <si>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</si>
  <si>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</si>
  <si>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</si>
  <si>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</si>
  <si>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</si>
  <si>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</si>
  <si>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</si>
  <si>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</si>
  <si>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</si>
  <si>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</si>
  <si>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</si>
  <si>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</si>
  <si>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</si>
  <si>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</si>
  <si>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</si>
  <si>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</si>
  <si>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</si>
  <si>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</si>
  <si>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</si>
  <si>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</si>
  <si>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</si>
  <si>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</si>
  <si>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</si>
  <si>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</si>
  <si>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</si>
  <si>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</si>
  <si>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</si>
  <si>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</si>
  <si>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</si>
  <si>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</si>
  <si>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</si>
  <si>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</si>
  <si>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</si>
  <si>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</si>
  <si>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</si>
  <si>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</si>
  <si>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</si>
  <si>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</si>
  <si>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</si>
  <si>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</si>
  <si>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</si>
  <si>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</si>
  <si>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</si>
  <si>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</si>
  <si>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</si>
  <si>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</si>
  <si>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</si>
  <si>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</si>
  <si>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</si>
  <si>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</si>
  <si>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</si>
  <si>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</si>
  <si>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</si>
  <si>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</si>
  <si>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</si>
  <si>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</si>
  <si>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</si>
  <si>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</si>
  <si>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</si>
  <si>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</si>
  <si>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</si>
  <si>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</si>
  <si>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</si>
  <si>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</si>
  <si>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</si>
  <si>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</si>
  <si>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</si>
  <si>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</si>
  <si>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</si>
  <si>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</si>
  <si>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</si>
  <si>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</si>
  <si>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</si>
  <si>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</si>
  <si>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</si>
  <si>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</si>
  <si>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</si>
  <si>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Reforma e Ampliação da Escola Janio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</si>
</sst>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-&quot;R$&quot;\ * #,##0.000_-;\-&quot;R$&quot;\ * #,##0.000_-;_-&quot;R$&quot;\ * &quot;-&quot;??_-;_-@_-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</cellStyleXfs>
  <cellXfs count="211">
    <xf numFmtId="0" fontId="0" fillId="0" borderId="0" xfId="0"/>
    <xf numFmtId="0" fontId="1" fillId="0" borderId="0" xfId="0" applyFont="1"/>
    <xf numFmtId="0" fontId="4" fillId="0" borderId="0" xfId="3"/>
    <xf numFmtId="0" fontId="5" fillId="15" borderId="15" xfId="3" applyFont="1" applyFill="1" applyBorder="1" applyAlignment="1">
      <alignment vertical="center" wrapText="1"/>
    </xf>
    <xf numFmtId="0" fontId="4" fillId="0" borderId="1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5" fillId="15" borderId="0" xfId="3" applyFont="1" applyFill="1" applyBorder="1" applyAlignment="1">
      <alignment vertical="center"/>
    </xf>
    <xf numFmtId="2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center" vertical="center"/>
    </xf>
    <xf numFmtId="165" fontId="5" fillId="15" borderId="0" xfId="3" applyNumberFormat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left" vertical="center"/>
    </xf>
    <xf numFmtId="44" fontId="3" fillId="0" borderId="11" xfId="2" applyFont="1" applyBorder="1" applyAlignment="1">
      <alignment vertical="center"/>
    </xf>
    <xf numFmtId="44" fontId="3" fillId="0" borderId="11" xfId="5" applyFont="1" applyBorder="1" applyAlignment="1">
      <alignment vertical="center"/>
    </xf>
    <xf numFmtId="10" fontId="3" fillId="0" borderId="17" xfId="6" applyNumberFormat="1" applyFont="1" applyBorder="1" applyAlignment="1">
      <alignment horizontal="center" vertical="center"/>
    </xf>
    <xf numFmtId="44" fontId="3" fillId="0" borderId="11" xfId="5" applyFont="1" applyBorder="1" applyAlignment="1">
      <alignment horizontal="center" vertical="center"/>
    </xf>
    <xf numFmtId="10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left" vertical="center" wrapText="1"/>
    </xf>
    <xf numFmtId="165" fontId="7" fillId="15" borderId="0" xfId="3" applyNumberFormat="1" applyFont="1" applyFill="1" applyBorder="1" applyAlignment="1">
      <alignment horizontal="right" vertical="center"/>
    </xf>
    <xf numFmtId="0" fontId="8" fillId="15" borderId="0" xfId="3" applyFont="1" applyFill="1" applyBorder="1" applyAlignment="1">
      <alignment horizontal="right" vertical="center"/>
    </xf>
    <xf numFmtId="43" fontId="8" fillId="15" borderId="0" xfId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right" vertical="center"/>
    </xf>
    <xf numFmtId="10" fontId="6" fillId="15" borderId="11" xfId="4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9" fillId="17" borderId="11" xfId="3" applyFont="1" applyFill="1" applyBorder="1" applyAlignment="1">
      <alignment horizontal="center" vertical="center" wrapText="1"/>
    </xf>
    <xf numFmtId="0" fontId="9" fillId="17" borderId="11" xfId="3" applyFont="1" applyFill="1" applyBorder="1" applyAlignment="1">
      <alignment horizontal="center" vertical="center"/>
    </xf>
    <xf numFmtId="43" fontId="4" fillId="0" borderId="0" xfId="3" applyNumberFormat="1"/>
    <xf numFmtId="0" fontId="5" fillId="15" borderId="20" xfId="3" applyFont="1" applyFill="1" applyBorder="1" applyAlignment="1">
      <alignment horizontal="center" vertical="center" wrapText="1"/>
    </xf>
    <xf numFmtId="0" fontId="5" fillId="15" borderId="21" xfId="3" applyFont="1" applyFill="1" applyBorder="1" applyAlignment="1">
      <alignment horizontal="center" vertical="center" wrapText="1"/>
    </xf>
    <xf numFmtId="0" fontId="5" fillId="15" borderId="22" xfId="3" applyFont="1" applyFill="1" applyBorder="1" applyAlignment="1">
      <alignment horizontal="center" vertical="center" wrapText="1"/>
    </xf>
    <xf numFmtId="165" fontId="5" fillId="15" borderId="22" xfId="3" applyNumberFormat="1" applyFont="1" applyFill="1" applyBorder="1" applyAlignment="1">
      <alignment horizontal="center" vertical="center" wrapText="1"/>
    </xf>
    <xf numFmtId="0" fontId="10" fillId="15" borderId="22" xfId="3" applyFont="1" applyFill="1" applyBorder="1" applyAlignment="1">
      <alignment horizontal="center" vertical="center" wrapText="1"/>
    </xf>
    <xf numFmtId="43" fontId="10" fillId="15" borderId="22" xfId="1" applyFont="1" applyFill="1" applyBorder="1" applyAlignment="1">
      <alignment horizontal="center" vertical="center" wrapText="1"/>
    </xf>
    <xf numFmtId="0" fontId="5" fillId="15" borderId="23" xfId="3" applyFont="1" applyFill="1" applyBorder="1" applyAlignment="1">
      <alignment horizontal="center" vertical="center" wrapText="1"/>
    </xf>
    <xf numFmtId="0" fontId="7" fillId="15" borderId="0" xfId="7" applyNumberFormat="1" applyFont="1" applyFill="1" applyBorder="1" applyAlignment="1">
      <alignment horizontal="center" vertical="center"/>
    </xf>
    <xf numFmtId="4" fontId="7" fillId="15" borderId="0" xfId="7" applyNumberFormat="1" applyFont="1" applyFill="1" applyBorder="1" applyAlignment="1">
      <alignment horizontal="center" vertical="center"/>
    </xf>
    <xf numFmtId="44" fontId="7" fillId="15" borderId="0" xfId="2" applyFont="1" applyFill="1" applyBorder="1" applyAlignment="1">
      <alignment horizontal="center" vertical="center"/>
    </xf>
    <xf numFmtId="44" fontId="7" fillId="15" borderId="1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44" fontId="5" fillId="0" borderId="11" xfId="2" applyFont="1" applyBorder="1" applyAlignment="1">
      <alignment horizontal="right" vertical="center"/>
    </xf>
    <xf numFmtId="0" fontId="2" fillId="11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5" fillId="0" borderId="11" xfId="3" applyFont="1" applyBorder="1" applyAlignment="1">
      <alignment horizontal="center" vertical="center"/>
    </xf>
    <xf numFmtId="0" fontId="7" fillId="15" borderId="0" xfId="3" applyFont="1" applyFill="1" applyBorder="1" applyAlignment="1">
      <alignment horizontal="left" vertical="center" wrapText="1"/>
    </xf>
    <xf numFmtId="166" fontId="7" fillId="15" borderId="16" xfId="2" applyNumberFormat="1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10" fontId="2" fillId="18" borderId="0" xfId="0" applyNumberFormat="1" applyFont="1" applyFill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0" borderId="0" xfId="0" applyFont="1"/>
    <xf numFmtId="0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" fontId="13" fillId="3" borderId="2" xfId="0" applyNumberFormat="1" applyFont="1" applyFill="1" applyBorder="1" applyAlignment="1">
      <alignment horizontal="right" vertical="top" wrapText="1"/>
    </xf>
    <xf numFmtId="4" fontId="13" fillId="3" borderId="7" xfId="0" applyNumberFormat="1" applyFont="1" applyFill="1" applyBorder="1" applyAlignment="1">
      <alignment horizontal="right" vertical="top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vertical="top" wrapText="1"/>
    </xf>
    <xf numFmtId="0" fontId="14" fillId="9" borderId="5" xfId="0" applyFont="1" applyFill="1" applyBorder="1" applyAlignment="1">
      <alignment horizontal="center" vertical="top" wrapText="1"/>
    </xf>
    <xf numFmtId="164" fontId="14" fillId="5" borderId="3" xfId="0" applyNumberFormat="1" applyFont="1" applyFill="1" applyBorder="1" applyAlignment="1">
      <alignment horizontal="right" vertical="top" wrapText="1"/>
    </xf>
    <xf numFmtId="4" fontId="14" fillId="7" borderId="4" xfId="0" applyNumberFormat="1" applyFont="1" applyFill="1" applyBorder="1" applyAlignment="1">
      <alignment horizontal="right" vertical="top" wrapText="1"/>
    </xf>
    <xf numFmtId="4" fontId="14" fillId="7" borderId="7" xfId="0" applyNumberFormat="1" applyFont="1" applyFill="1" applyBorder="1" applyAlignment="1">
      <alignment horizontal="right" vertical="top" wrapText="1"/>
    </xf>
    <xf numFmtId="0" fontId="2" fillId="15" borderId="0" xfId="0" applyFont="1" applyFill="1"/>
    <xf numFmtId="0" fontId="2" fillId="18" borderId="0" xfId="0" applyFont="1" applyFill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right" vertical="top" wrapText="1"/>
    </xf>
    <xf numFmtId="0" fontId="14" fillId="14" borderId="0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vertical="top" wrapText="1"/>
    </xf>
    <xf numFmtId="0" fontId="14" fillId="9" borderId="0" xfId="0" applyFont="1" applyFill="1" applyBorder="1" applyAlignment="1">
      <alignment horizontal="center" vertical="top" wrapText="1"/>
    </xf>
    <xf numFmtId="164" fontId="14" fillId="5" borderId="0" xfId="0" applyNumberFormat="1" applyFont="1" applyFill="1" applyBorder="1" applyAlignment="1">
      <alignment horizontal="right" vertical="top" wrapText="1"/>
    </xf>
    <xf numFmtId="4" fontId="14" fillId="7" borderId="0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center" vertical="center"/>
    </xf>
    <xf numFmtId="0" fontId="15" fillId="15" borderId="8" xfId="9" applyFont="1" applyFill="1" applyBorder="1" applyAlignment="1">
      <alignment vertical="center"/>
    </xf>
    <xf numFmtId="0" fontId="15" fillId="15" borderId="9" xfId="9" applyFont="1" applyFill="1" applyBorder="1" applyAlignment="1">
      <alignment vertical="center"/>
    </xf>
    <xf numFmtId="0" fontId="4" fillId="15" borderId="9" xfId="9" applyFont="1" applyFill="1" applyBorder="1" applyAlignment="1">
      <alignment horizontal="left" vertical="center"/>
    </xf>
    <xf numFmtId="0" fontId="4" fillId="15" borderId="9" xfId="9" applyFont="1" applyFill="1" applyBorder="1" applyAlignment="1">
      <alignment horizontal="center" vertical="center"/>
    </xf>
    <xf numFmtId="167" fontId="4" fillId="15" borderId="9" xfId="10" applyFont="1" applyFill="1" applyBorder="1" applyAlignment="1">
      <alignment horizontal="center" vertical="center"/>
    </xf>
    <xf numFmtId="0" fontId="4" fillId="15" borderId="9" xfId="9" applyFont="1" applyFill="1" applyBorder="1" applyAlignment="1">
      <alignment vertical="center"/>
    </xf>
    <xf numFmtId="0" fontId="4" fillId="19" borderId="27" xfId="11" applyFill="1" applyBorder="1" applyAlignment="1">
      <alignment horizontal="center"/>
    </xf>
    <xf numFmtId="0" fontId="4" fillId="19" borderId="28" xfId="11" applyFill="1" applyBorder="1" applyAlignment="1">
      <alignment horizontal="center"/>
    </xf>
    <xf numFmtId="0" fontId="4" fillId="19" borderId="29" xfId="11" applyFill="1" applyBorder="1" applyAlignment="1">
      <alignment horizontal="center"/>
    </xf>
    <xf numFmtId="0" fontId="4" fillId="0" borderId="30" xfId="11" applyBorder="1" applyAlignment="1">
      <alignment horizontal="center"/>
    </xf>
    <xf numFmtId="0" fontId="15" fillId="19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4" fillId="15" borderId="11" xfId="6" applyNumberFormat="1" applyFont="1" applyFill="1" applyBorder="1"/>
    <xf numFmtId="9" fontId="4" fillId="15" borderId="20" xfId="8" applyFont="1" applyFill="1" applyBorder="1"/>
    <xf numFmtId="0" fontId="15" fillId="0" borderId="11" xfId="11" applyFont="1" applyBorder="1"/>
    <xf numFmtId="167" fontId="4" fillId="15" borderId="11" xfId="11" applyNumberFormat="1" applyFill="1" applyBorder="1"/>
    <xf numFmtId="44" fontId="4" fillId="15" borderId="20" xfId="2" applyFont="1" applyFill="1" applyBorder="1"/>
    <xf numFmtId="10" fontId="4" fillId="15" borderId="11" xfId="8" applyNumberFormat="1" applyFont="1" applyFill="1" applyBorder="1"/>
    <xf numFmtId="9" fontId="4" fillId="15" borderId="11" xfId="6" applyFont="1" applyFill="1" applyBorder="1"/>
    <xf numFmtId="9" fontId="4" fillId="15" borderId="11" xfId="8" applyFont="1" applyFill="1" applyBorder="1"/>
    <xf numFmtId="0" fontId="4" fillId="0" borderId="11" xfId="11" applyBorder="1"/>
    <xf numFmtId="0" fontId="4" fillId="15" borderId="11" xfId="11" applyFill="1" applyBorder="1"/>
    <xf numFmtId="0" fontId="15" fillId="15" borderId="11" xfId="11" applyNumberFormat="1" applyFont="1" applyFill="1" applyBorder="1"/>
    <xf numFmtId="167" fontId="15" fillId="15" borderId="27" xfId="10" applyFont="1" applyFill="1" applyBorder="1"/>
    <xf numFmtId="10" fontId="15" fillId="15" borderId="29" xfId="11" applyNumberFormat="1" applyFont="1" applyFill="1" applyBorder="1"/>
    <xf numFmtId="167" fontId="4" fillId="15" borderId="11" xfId="11" applyNumberFormat="1" applyFont="1" applyFill="1" applyBorder="1"/>
    <xf numFmtId="10" fontId="12" fillId="15" borderId="11" xfId="6" applyNumberFormat="1" applyFont="1" applyFill="1" applyBorder="1"/>
    <xf numFmtId="0" fontId="16" fillId="21" borderId="35" xfId="12" applyFont="1" applyFill="1" applyBorder="1" applyAlignment="1">
      <alignment horizontal="center"/>
    </xf>
    <xf numFmtId="0" fontId="17" fillId="15" borderId="33" xfId="12" applyFont="1" applyFill="1" applyBorder="1"/>
    <xf numFmtId="0" fontId="17" fillId="15" borderId="0" xfId="12" applyFont="1" applyFill="1" applyBorder="1" applyAlignment="1">
      <alignment horizontal="center"/>
    </xf>
    <xf numFmtId="10" fontId="18" fillId="15" borderId="36" xfId="6" applyNumberFormat="1" applyFont="1" applyFill="1" applyBorder="1" applyAlignment="1">
      <alignment horizontal="center"/>
    </xf>
    <xf numFmtId="0" fontId="17" fillId="15" borderId="0" xfId="12" applyFont="1" applyFill="1" applyBorder="1" applyAlignment="1">
      <alignment horizontal="center" vertical="center"/>
    </xf>
    <xf numFmtId="0" fontId="17" fillId="15" borderId="37" xfId="12" applyFont="1" applyFill="1" applyBorder="1"/>
    <xf numFmtId="0" fontId="19" fillId="15" borderId="38" xfId="12" applyFont="1" applyFill="1" applyBorder="1" applyAlignment="1">
      <alignment horizontal="right"/>
    </xf>
    <xf numFmtId="10" fontId="19" fillId="15" borderId="39" xfId="12" applyNumberFormat="1" applyFont="1" applyFill="1" applyBorder="1" applyAlignment="1">
      <alignment horizontal="center"/>
    </xf>
    <xf numFmtId="0" fontId="19" fillId="15" borderId="0" xfId="12" applyFont="1" applyFill="1" applyBorder="1" applyAlignment="1">
      <alignment horizontal="right"/>
    </xf>
    <xf numFmtId="10" fontId="19" fillId="15" borderId="36" xfId="12" applyNumberFormat="1" applyFont="1" applyFill="1" applyBorder="1" applyAlignment="1">
      <alignment horizontal="center"/>
    </xf>
    <xf numFmtId="0" fontId="16" fillId="21" borderId="41" xfId="12" applyFont="1" applyFill="1" applyBorder="1" applyAlignment="1">
      <alignment horizontal="center"/>
    </xf>
    <xf numFmtId="0" fontId="17" fillId="15" borderId="40" xfId="12" applyFont="1" applyFill="1" applyBorder="1"/>
    <xf numFmtId="0" fontId="17" fillId="15" borderId="18" xfId="12" applyFont="1" applyFill="1" applyBorder="1"/>
    <xf numFmtId="10" fontId="18" fillId="15" borderId="41" xfId="6" applyNumberFormat="1" applyFont="1" applyFill="1" applyBorder="1" applyAlignment="1">
      <alignment horizontal="center"/>
    </xf>
    <xf numFmtId="0" fontId="17" fillId="15" borderId="0" xfId="12" applyFont="1" applyFill="1" applyBorder="1"/>
    <xf numFmtId="0" fontId="17" fillId="15" borderId="36" xfId="12" applyFont="1" applyFill="1" applyBorder="1" applyAlignment="1">
      <alignment horizontal="center"/>
    </xf>
    <xf numFmtId="0" fontId="17" fillId="15" borderId="33" xfId="12" applyFont="1" applyFill="1" applyBorder="1" applyAlignment="1">
      <alignment horizontal="left"/>
    </xf>
    <xf numFmtId="0" fontId="20" fillId="15" borderId="33" xfId="12" applyFont="1" applyFill="1" applyBorder="1" applyAlignment="1">
      <alignment horizontal="left"/>
    </xf>
    <xf numFmtId="0" fontId="20" fillId="15" borderId="0" xfId="12" applyFont="1" applyFill="1" applyBorder="1"/>
    <xf numFmtId="10" fontId="20" fillId="15" borderId="36" xfId="6" applyNumberFormat="1" applyFont="1" applyFill="1" applyBorder="1" applyAlignment="1">
      <alignment horizontal="center"/>
    </xf>
    <xf numFmtId="0" fontId="17" fillId="15" borderId="42" xfId="12" applyFont="1" applyFill="1" applyBorder="1"/>
    <xf numFmtId="0" fontId="19" fillId="15" borderId="43" xfId="12" applyFont="1" applyFill="1" applyBorder="1" applyAlignment="1">
      <alignment horizontal="right"/>
    </xf>
    <xf numFmtId="10" fontId="19" fillId="15" borderId="44" xfId="12" applyNumberFormat="1" applyFont="1" applyFill="1" applyBorder="1" applyAlignment="1">
      <alignment horizontal="center"/>
    </xf>
    <xf numFmtId="0" fontId="21" fillId="21" borderId="40" xfId="12" applyFont="1" applyFill="1" applyBorder="1" applyAlignment="1">
      <alignment vertical="center"/>
    </xf>
    <xf numFmtId="0" fontId="21" fillId="21" borderId="18" xfId="12" applyFont="1" applyFill="1" applyBorder="1" applyAlignment="1">
      <alignment vertical="center"/>
    </xf>
    <xf numFmtId="10" fontId="22" fillId="21" borderId="41" xfId="8" applyNumberFormat="1" applyFont="1" applyFill="1" applyBorder="1" applyAlignment="1" applyProtection="1">
      <alignment horizontal="center" vertical="center"/>
    </xf>
    <xf numFmtId="0" fontId="23" fillId="15" borderId="33" xfId="12" applyFont="1" applyFill="1" applyBorder="1"/>
    <xf numFmtId="0" fontId="17" fillId="15" borderId="36" xfId="12" applyFont="1" applyFill="1" applyBorder="1"/>
    <xf numFmtId="0" fontId="0" fillId="15" borderId="0" xfId="0" applyFill="1" applyAlignment="1">
      <alignment horizontal="left" vertical="top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vertical="center" wrapText="1"/>
    </xf>
    <xf numFmtId="10" fontId="27" fillId="15" borderId="0" xfId="0" applyNumberFormat="1" applyFont="1" applyFill="1" applyBorder="1" applyAlignment="1">
      <alignment horizontal="center" vertical="center"/>
    </xf>
    <xf numFmtId="10" fontId="27" fillId="15" borderId="36" xfId="0" applyNumberFormat="1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center" vertical="center"/>
    </xf>
    <xf numFmtId="0" fontId="26" fillId="15" borderId="22" xfId="0" applyFont="1" applyFill="1" applyBorder="1" applyAlignment="1">
      <alignment horizontal="center" vertical="center" wrapText="1"/>
    </xf>
    <xf numFmtId="10" fontId="26" fillId="15" borderId="22" xfId="0" applyNumberFormat="1" applyFont="1" applyFill="1" applyBorder="1" applyAlignment="1">
      <alignment horizontal="center" vertical="center"/>
    </xf>
    <xf numFmtId="10" fontId="26" fillId="15" borderId="35" xfId="0" applyNumberFormat="1" applyFont="1" applyFill="1" applyBorder="1" applyAlignment="1">
      <alignment horizontal="center" vertical="center"/>
    </xf>
    <xf numFmtId="0" fontId="27" fillId="15" borderId="36" xfId="0" applyFont="1" applyFill="1" applyBorder="1" applyAlignment="1">
      <alignment horizontal="center" vertical="center"/>
    </xf>
    <xf numFmtId="10" fontId="25" fillId="20" borderId="13" xfId="0" applyNumberFormat="1" applyFont="1" applyFill="1" applyBorder="1" applyAlignment="1">
      <alignment horizontal="center" vertical="center"/>
    </xf>
    <xf numFmtId="10" fontId="25" fillId="20" borderId="14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top" wrapText="1"/>
    </xf>
    <xf numFmtId="0" fontId="2" fillId="11" borderId="0" xfId="0" applyFont="1" applyFill="1" applyAlignment="1">
      <alignment vertical="top" wrapText="1"/>
    </xf>
    <xf numFmtId="10" fontId="2" fillId="18" borderId="0" xfId="0" applyNumberFormat="1" applyFont="1" applyFill="1" applyAlignment="1">
      <alignment horizontal="left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4" fillId="0" borderId="17" xfId="3" applyBorder="1" applyAlignment="1">
      <alignment horizontal="center"/>
    </xf>
    <xf numFmtId="0" fontId="4" fillId="0" borderId="18" xfId="3" applyBorder="1" applyAlignment="1">
      <alignment horizontal="center"/>
    </xf>
    <xf numFmtId="0" fontId="4" fillId="0" borderId="19" xfId="3" applyBorder="1" applyAlignment="1">
      <alignment horizont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9" fillId="17" borderId="17" xfId="3" applyFont="1" applyFill="1" applyBorder="1" applyAlignment="1">
      <alignment horizontal="left" vertical="center" wrapText="1"/>
    </xf>
    <xf numFmtId="0" fontId="9" fillId="17" borderId="18" xfId="3" applyFont="1" applyFill="1" applyBorder="1" applyAlignment="1">
      <alignment horizontal="left" vertical="center" wrapText="1"/>
    </xf>
    <xf numFmtId="0" fontId="9" fillId="17" borderId="19" xfId="3" applyFont="1" applyFill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9" fillId="17" borderId="11" xfId="3" applyFont="1" applyFill="1" applyBorder="1" applyAlignment="1">
      <alignment horizontal="left" vertical="center" wrapText="1"/>
    </xf>
    <xf numFmtId="10" fontId="6" fillId="16" borderId="11" xfId="4" applyNumberFormat="1" applyFont="1" applyFill="1" applyBorder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7" fillId="15" borderId="0" xfId="3" applyFont="1" applyFill="1" applyBorder="1" applyAlignment="1">
      <alignment horizontal="left" vertical="center" wrapText="1"/>
    </xf>
    <xf numFmtId="0" fontId="7" fillId="15" borderId="16" xfId="3" applyFont="1" applyFill="1" applyBorder="1" applyAlignment="1">
      <alignment horizontal="left" vertical="center" wrapText="1"/>
    </xf>
    <xf numFmtId="0" fontId="8" fillId="15" borderId="0" xfId="3" applyFont="1" applyFill="1" applyBorder="1" applyAlignment="1">
      <alignment horizontal="left" vertical="center"/>
    </xf>
    <xf numFmtId="0" fontId="4" fillId="0" borderId="17" xfId="3" applyBorder="1" applyAlignment="1">
      <alignment horizontal="left"/>
    </xf>
    <xf numFmtId="0" fontId="4" fillId="0" borderId="18" xfId="3" applyBorder="1" applyAlignment="1">
      <alignment horizontal="left"/>
    </xf>
    <xf numFmtId="0" fontId="4" fillId="0" borderId="19" xfId="3" applyBorder="1" applyAlignment="1">
      <alignment horizontal="left"/>
    </xf>
    <xf numFmtId="0" fontId="5" fillId="15" borderId="8" xfId="3" applyFont="1" applyFill="1" applyBorder="1" applyAlignment="1">
      <alignment horizontal="center" vertical="center"/>
    </xf>
    <xf numFmtId="0" fontId="5" fillId="15" borderId="9" xfId="3" applyFont="1" applyFill="1" applyBorder="1" applyAlignment="1">
      <alignment horizontal="center" vertical="center"/>
    </xf>
    <xf numFmtId="0" fontId="5" fillId="15" borderId="10" xfId="3" applyFont="1" applyFill="1" applyBorder="1" applyAlignment="1">
      <alignment horizontal="center" vertical="center"/>
    </xf>
    <xf numFmtId="0" fontId="5" fillId="15" borderId="12" xfId="3" applyFont="1" applyFill="1" applyBorder="1" applyAlignment="1">
      <alignment horizontal="center" vertical="center"/>
    </xf>
    <xf numFmtId="0" fontId="5" fillId="15" borderId="13" xfId="3" applyFont="1" applyFill="1" applyBorder="1" applyAlignment="1">
      <alignment horizontal="center" vertical="center"/>
    </xf>
    <xf numFmtId="0" fontId="5" fillId="15" borderId="14" xfId="3" applyFont="1" applyFill="1" applyBorder="1" applyAlignment="1">
      <alignment horizontal="center" vertical="center"/>
    </xf>
    <xf numFmtId="9" fontId="4" fillId="19" borderId="11" xfId="8" applyFont="1" applyFill="1" applyBorder="1" applyAlignment="1">
      <alignment horizontal="center" vertical="center"/>
    </xf>
    <xf numFmtId="0" fontId="15" fillId="0" borderId="9" xfId="9" applyFont="1" applyBorder="1" applyAlignment="1">
      <alignment horizontal="center" vertical="center"/>
    </xf>
    <xf numFmtId="0" fontId="4" fillId="15" borderId="24" xfId="11" applyFill="1" applyBorder="1" applyAlignment="1">
      <alignment horizontal="center"/>
    </xf>
    <xf numFmtId="0" fontId="4" fillId="15" borderId="26" xfId="11" applyFill="1" applyBorder="1" applyAlignment="1">
      <alignment horizontal="center"/>
    </xf>
    <xf numFmtId="44" fontId="15" fillId="15" borderId="31" xfId="8" applyNumberFormat="1" applyFont="1" applyFill="1" applyBorder="1" applyAlignment="1">
      <alignment horizontal="center" vertical="center"/>
    </xf>
    <xf numFmtId="9" fontId="15" fillId="15" borderId="32" xfId="8" applyFont="1" applyFill="1" applyBorder="1" applyAlignment="1">
      <alignment horizontal="center" vertical="center"/>
    </xf>
    <xf numFmtId="9" fontId="15" fillId="15" borderId="20" xfId="8" applyFont="1" applyFill="1" applyBorder="1" applyAlignment="1">
      <alignment horizontal="center" vertical="center"/>
    </xf>
    <xf numFmtId="0" fontId="4" fillId="15" borderId="8" xfId="11" applyFill="1" applyBorder="1" applyAlignment="1">
      <alignment horizontal="center" vertical="center"/>
    </xf>
    <xf numFmtId="0" fontId="4" fillId="15" borderId="9" xfId="11" applyFill="1" applyBorder="1" applyAlignment="1">
      <alignment horizontal="center" vertical="center"/>
    </xf>
    <xf numFmtId="0" fontId="4" fillId="15" borderId="33" xfId="11" applyFill="1" applyBorder="1" applyAlignment="1">
      <alignment horizontal="center" vertical="center"/>
    </xf>
    <xf numFmtId="0" fontId="4" fillId="15" borderId="0" xfId="11" applyFill="1" applyBorder="1" applyAlignment="1">
      <alignment horizontal="center" vertical="center"/>
    </xf>
    <xf numFmtId="0" fontId="4" fillId="15" borderId="12" xfId="11" applyFill="1" applyBorder="1" applyAlignment="1">
      <alignment horizontal="center" vertical="center"/>
    </xf>
    <xf numFmtId="0" fontId="4" fillId="15" borderId="13" xfId="11" applyFill="1" applyBorder="1" applyAlignment="1">
      <alignment horizontal="center" vertical="center"/>
    </xf>
    <xf numFmtId="0" fontId="16" fillId="20" borderId="24" xfId="12" applyFont="1" applyFill="1" applyBorder="1" applyAlignment="1">
      <alignment horizontal="center"/>
    </xf>
    <xf numFmtId="0" fontId="16" fillId="20" borderId="25" xfId="12" applyFont="1" applyFill="1" applyBorder="1" applyAlignment="1">
      <alignment horizontal="center"/>
    </xf>
    <xf numFmtId="0" fontId="16" fillId="20" borderId="26" xfId="12" applyFont="1" applyFill="1" applyBorder="1" applyAlignment="1">
      <alignment horizontal="center"/>
    </xf>
    <xf numFmtId="0" fontId="16" fillId="21" borderId="34" xfId="12" applyFont="1" applyFill="1" applyBorder="1" applyAlignment="1">
      <alignment horizontal="center"/>
    </xf>
    <xf numFmtId="0" fontId="16" fillId="21" borderId="22" xfId="12" applyFont="1" applyFill="1" applyBorder="1" applyAlignment="1">
      <alignment horizontal="center"/>
    </xf>
    <xf numFmtId="0" fontId="16" fillId="21" borderId="40" xfId="12" applyFont="1" applyFill="1" applyBorder="1" applyAlignment="1">
      <alignment horizontal="center"/>
    </xf>
    <xf numFmtId="0" fontId="16" fillId="21" borderId="18" xfId="12" applyFont="1" applyFill="1" applyBorder="1" applyAlignment="1">
      <alignment horizontal="center"/>
    </xf>
    <xf numFmtId="0" fontId="26" fillId="15" borderId="33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36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4" fillId="20" borderId="24" xfId="0" applyFont="1" applyFill="1" applyBorder="1" applyAlignment="1">
      <alignment horizontal="center" vertical="center"/>
    </xf>
    <xf numFmtId="0" fontId="24" fillId="20" borderId="25" xfId="0" applyFont="1" applyFill="1" applyBorder="1" applyAlignment="1">
      <alignment horizontal="center" vertical="center"/>
    </xf>
    <xf numFmtId="0" fontId="24" fillId="20" borderId="26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</xdr:row>
      <xdr:rowOff>85725</xdr:rowOff>
    </xdr:from>
    <xdr:to>
      <xdr:col>8</xdr:col>
      <xdr:colOff>866775</xdr:colOff>
      <xdr:row>24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781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</xdr:row>
      <xdr:rowOff>85725</xdr:rowOff>
    </xdr:from>
    <xdr:to>
      <xdr:col>8</xdr:col>
      <xdr:colOff>866775</xdr:colOff>
      <xdr:row>31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115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85725</xdr:rowOff>
    </xdr:from>
    <xdr:to>
      <xdr:col>8</xdr:col>
      <xdr:colOff>866775</xdr:colOff>
      <xdr:row>39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639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48</xdr:row>
      <xdr:rowOff>85725</xdr:rowOff>
    </xdr:from>
    <xdr:to>
      <xdr:col>8</xdr:col>
      <xdr:colOff>866775</xdr:colOff>
      <xdr:row>48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9477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58</xdr:row>
      <xdr:rowOff>85725</xdr:rowOff>
    </xdr:from>
    <xdr:to>
      <xdr:col>8</xdr:col>
      <xdr:colOff>866775</xdr:colOff>
      <xdr:row>58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11382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67</xdr:row>
      <xdr:rowOff>85725</xdr:rowOff>
    </xdr:from>
    <xdr:to>
      <xdr:col>8</xdr:col>
      <xdr:colOff>866775</xdr:colOff>
      <xdr:row>67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131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79</xdr:row>
      <xdr:rowOff>85725</xdr:rowOff>
    </xdr:from>
    <xdr:to>
      <xdr:col>8</xdr:col>
      <xdr:colOff>866775</xdr:colOff>
      <xdr:row>79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1558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88</xdr:row>
      <xdr:rowOff>85725</xdr:rowOff>
    </xdr:from>
    <xdr:to>
      <xdr:col>8</xdr:col>
      <xdr:colOff>866775</xdr:colOff>
      <xdr:row>88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1729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98</xdr:row>
      <xdr:rowOff>85725</xdr:rowOff>
    </xdr:from>
    <xdr:to>
      <xdr:col>8</xdr:col>
      <xdr:colOff>866775</xdr:colOff>
      <xdr:row>98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173164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105</xdr:row>
      <xdr:rowOff>85725</xdr:rowOff>
    </xdr:from>
    <xdr:to>
      <xdr:col>8</xdr:col>
      <xdr:colOff>866775</xdr:colOff>
      <xdr:row>105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09550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112</xdr:row>
      <xdr:rowOff>85725</xdr:rowOff>
    </xdr:from>
    <xdr:to>
      <xdr:col>8</xdr:col>
      <xdr:colOff>866775</xdr:colOff>
      <xdr:row>112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2402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119</xdr:row>
      <xdr:rowOff>85725</xdr:rowOff>
    </xdr:from>
    <xdr:to>
      <xdr:col>8</xdr:col>
      <xdr:colOff>866775</xdr:colOff>
      <xdr:row>119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127</xdr:row>
      <xdr:rowOff>85725</xdr:rowOff>
    </xdr:from>
    <xdr:to>
      <xdr:col>8</xdr:col>
      <xdr:colOff>866775</xdr:colOff>
      <xdr:row>127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147</xdr:row>
      <xdr:rowOff>85725</xdr:rowOff>
    </xdr:from>
    <xdr:to>
      <xdr:col>8</xdr:col>
      <xdr:colOff>866775</xdr:colOff>
      <xdr:row>147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155</xdr:row>
      <xdr:rowOff>85725</xdr:rowOff>
    </xdr:from>
    <xdr:to>
      <xdr:col>8</xdr:col>
      <xdr:colOff>866775</xdr:colOff>
      <xdr:row>155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162</xdr:row>
      <xdr:rowOff>85725</xdr:rowOff>
    </xdr:from>
    <xdr:to>
      <xdr:col>8</xdr:col>
      <xdr:colOff>866775</xdr:colOff>
      <xdr:row>162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2270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173</xdr:row>
      <xdr:rowOff>85725</xdr:rowOff>
    </xdr:from>
    <xdr:to>
      <xdr:col>8</xdr:col>
      <xdr:colOff>866775</xdr:colOff>
      <xdr:row>173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181</xdr:row>
      <xdr:rowOff>85725</xdr:rowOff>
    </xdr:from>
    <xdr:to>
      <xdr:col>8</xdr:col>
      <xdr:colOff>866775</xdr:colOff>
      <xdr:row>181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6004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190</xdr:row>
      <xdr:rowOff>85725</xdr:rowOff>
    </xdr:from>
    <xdr:to>
      <xdr:col>8</xdr:col>
      <xdr:colOff>866775</xdr:colOff>
      <xdr:row>190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198</xdr:row>
      <xdr:rowOff>85725</xdr:rowOff>
    </xdr:from>
    <xdr:to>
      <xdr:col>8</xdr:col>
      <xdr:colOff>866775</xdr:colOff>
      <xdr:row>198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205</xdr:row>
      <xdr:rowOff>85725</xdr:rowOff>
    </xdr:from>
    <xdr:to>
      <xdr:col>8</xdr:col>
      <xdr:colOff>866775</xdr:colOff>
      <xdr:row>205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0805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215</xdr:row>
      <xdr:rowOff>85725</xdr:rowOff>
    </xdr:from>
    <xdr:to>
      <xdr:col>8</xdr:col>
      <xdr:colOff>866775</xdr:colOff>
      <xdr:row>215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224</xdr:row>
      <xdr:rowOff>85725</xdr:rowOff>
    </xdr:from>
    <xdr:to>
      <xdr:col>8</xdr:col>
      <xdr:colOff>866775</xdr:colOff>
      <xdr:row>224</xdr:row>
      <xdr:rowOff>85725</xdr:rowOff>
    </xdr:to>
    <xdr:cxnSp macro="">
      <xdr:nvCxnSpPr>
        <xdr:cNvPr id="25" name="Conector reto 2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234</xdr:row>
      <xdr:rowOff>85725</xdr:rowOff>
    </xdr:from>
    <xdr:to>
      <xdr:col>8</xdr:col>
      <xdr:colOff>866775</xdr:colOff>
      <xdr:row>234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6329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242</xdr:row>
      <xdr:rowOff>85725</xdr:rowOff>
    </xdr:from>
    <xdr:to>
      <xdr:col>8</xdr:col>
      <xdr:colOff>866775</xdr:colOff>
      <xdr:row>242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7853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250</xdr:row>
      <xdr:rowOff>85725</xdr:rowOff>
    </xdr:from>
    <xdr:to>
      <xdr:col>8</xdr:col>
      <xdr:colOff>866775</xdr:colOff>
      <xdr:row>250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9377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260</xdr:row>
      <xdr:rowOff>85725</xdr:rowOff>
    </xdr:from>
    <xdr:to>
      <xdr:col>8</xdr:col>
      <xdr:colOff>866775</xdr:colOff>
      <xdr:row>260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12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271</xdr:row>
      <xdr:rowOff>85725</xdr:rowOff>
    </xdr:from>
    <xdr:to>
      <xdr:col>8</xdr:col>
      <xdr:colOff>866775</xdr:colOff>
      <xdr:row>271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281</xdr:row>
      <xdr:rowOff>85725</xdr:rowOff>
    </xdr:from>
    <xdr:to>
      <xdr:col>8</xdr:col>
      <xdr:colOff>866775</xdr:colOff>
      <xdr:row>281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5283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294</xdr:row>
      <xdr:rowOff>85725</xdr:rowOff>
    </xdr:from>
    <xdr:to>
      <xdr:col>8</xdr:col>
      <xdr:colOff>866775</xdr:colOff>
      <xdr:row>294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7873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309</xdr:row>
      <xdr:rowOff>85725</xdr:rowOff>
    </xdr:from>
    <xdr:to>
      <xdr:col>8</xdr:col>
      <xdr:colOff>866775</xdr:colOff>
      <xdr:row>309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315</xdr:row>
      <xdr:rowOff>85725</xdr:rowOff>
    </xdr:from>
    <xdr:to>
      <xdr:col>8</xdr:col>
      <xdr:colOff>866775</xdr:colOff>
      <xdr:row>315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1988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321</xdr:row>
      <xdr:rowOff>85725</xdr:rowOff>
    </xdr:from>
    <xdr:to>
      <xdr:col>8</xdr:col>
      <xdr:colOff>866775</xdr:colOff>
      <xdr:row>321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3131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334</xdr:row>
      <xdr:rowOff>85725</xdr:rowOff>
    </xdr:from>
    <xdr:to>
      <xdr:col>8</xdr:col>
      <xdr:colOff>866775</xdr:colOff>
      <xdr:row>334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5722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342</xdr:row>
      <xdr:rowOff>85725</xdr:rowOff>
    </xdr:from>
    <xdr:to>
      <xdr:col>8</xdr:col>
      <xdr:colOff>866775</xdr:colOff>
      <xdr:row>342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7360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350</xdr:row>
      <xdr:rowOff>85725</xdr:rowOff>
    </xdr:from>
    <xdr:to>
      <xdr:col>8</xdr:col>
      <xdr:colOff>866775</xdr:colOff>
      <xdr:row>350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8999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363</xdr:row>
      <xdr:rowOff>85725</xdr:rowOff>
    </xdr:from>
    <xdr:to>
      <xdr:col>8</xdr:col>
      <xdr:colOff>866775</xdr:colOff>
      <xdr:row>363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373</xdr:row>
      <xdr:rowOff>85725</xdr:rowOff>
    </xdr:from>
    <xdr:to>
      <xdr:col>8</xdr:col>
      <xdr:colOff>866775</xdr:colOff>
      <xdr:row>373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5247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386</xdr:row>
      <xdr:rowOff>85725</xdr:rowOff>
    </xdr:from>
    <xdr:to>
      <xdr:col>8</xdr:col>
      <xdr:colOff>866775</xdr:colOff>
      <xdr:row>386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7838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395</xdr:row>
      <xdr:rowOff>85725</xdr:rowOff>
    </xdr:from>
    <xdr:to>
      <xdr:col>8</xdr:col>
      <xdr:colOff>866775</xdr:colOff>
      <xdr:row>395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410</xdr:row>
      <xdr:rowOff>85725</xdr:rowOff>
    </xdr:from>
    <xdr:to>
      <xdr:col>8</xdr:col>
      <xdr:colOff>866775</xdr:colOff>
      <xdr:row>410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8263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419</xdr:row>
      <xdr:rowOff>85725</xdr:rowOff>
    </xdr:from>
    <xdr:to>
      <xdr:col>8</xdr:col>
      <xdr:colOff>866775</xdr:colOff>
      <xdr:row>419</xdr:row>
      <xdr:rowOff>85725</xdr:rowOff>
    </xdr:to>
    <xdr:cxnSp macro="">
      <xdr:nvCxnSpPr>
        <xdr:cNvPr id="45" name="Conector reto 4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84353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430</xdr:row>
      <xdr:rowOff>85725</xdr:rowOff>
    </xdr:from>
    <xdr:to>
      <xdr:col>8</xdr:col>
      <xdr:colOff>866775</xdr:colOff>
      <xdr:row>430</xdr:row>
      <xdr:rowOff>85725</xdr:rowOff>
    </xdr:to>
    <xdr:cxnSp macro="">
      <xdr:nvCxnSpPr>
        <xdr:cNvPr id="46" name="Conector reto 4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86563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445</xdr:row>
      <xdr:rowOff>85725</xdr:rowOff>
    </xdr:from>
    <xdr:to>
      <xdr:col>8</xdr:col>
      <xdr:colOff>866775</xdr:colOff>
      <xdr:row>445</xdr:row>
      <xdr:rowOff>85725</xdr:rowOff>
    </xdr:to>
    <xdr:cxnSp macro="">
      <xdr:nvCxnSpPr>
        <xdr:cNvPr id="47" name="Conector reto 4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91020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454</xdr:row>
      <xdr:rowOff>85725</xdr:rowOff>
    </xdr:from>
    <xdr:to>
      <xdr:col>8</xdr:col>
      <xdr:colOff>866775</xdr:colOff>
      <xdr:row>454</xdr:row>
      <xdr:rowOff>85725</xdr:rowOff>
    </xdr:to>
    <xdr:cxnSp macro="">
      <xdr:nvCxnSpPr>
        <xdr:cNvPr id="48" name="Conector reto 4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92849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460</xdr:row>
      <xdr:rowOff>85725</xdr:rowOff>
    </xdr:from>
    <xdr:to>
      <xdr:col>8</xdr:col>
      <xdr:colOff>866775</xdr:colOff>
      <xdr:row>460</xdr:row>
      <xdr:rowOff>85725</xdr:rowOff>
    </xdr:to>
    <xdr:cxnSp macro="">
      <xdr:nvCxnSpPr>
        <xdr:cNvPr id="49" name="Conector reto 4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467</xdr:row>
      <xdr:rowOff>85725</xdr:rowOff>
    </xdr:from>
    <xdr:to>
      <xdr:col>8</xdr:col>
      <xdr:colOff>866775</xdr:colOff>
      <xdr:row>467</xdr:row>
      <xdr:rowOff>85725</xdr:rowOff>
    </xdr:to>
    <xdr:cxnSp macro="">
      <xdr:nvCxnSpPr>
        <xdr:cNvPr id="50" name="Conector reto 4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138</xdr:row>
      <xdr:rowOff>85725</xdr:rowOff>
    </xdr:from>
    <xdr:to>
      <xdr:col>8</xdr:col>
      <xdr:colOff>866775</xdr:colOff>
      <xdr:row>138</xdr:row>
      <xdr:rowOff>85725</xdr:rowOff>
    </xdr:to>
    <xdr:cxnSp macro="">
      <xdr:nvCxnSpPr>
        <xdr:cNvPr id="51" name="Conector reto 5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8632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6"/>
  <sheetViews>
    <sheetView view="pageBreakPreview" zoomScaleNormal="100" zoomScaleSheetLayoutView="100" workbookViewId="0">
      <selection activeCell="O63" sqref="O63"/>
    </sheetView>
  </sheetViews>
  <sheetFormatPr defaultColWidth="9.140625" defaultRowHeight="12" x14ac:dyDescent="0.2"/>
  <cols>
    <col min="1" max="1" width="5.140625" style="50" bestFit="1" customWidth="1"/>
    <col min="2" max="2" width="7.85546875" style="50" bestFit="1" customWidth="1"/>
    <col min="3" max="3" width="6" style="50" bestFit="1" customWidth="1"/>
    <col min="4" max="4" width="47.140625" style="50" bestFit="1" customWidth="1"/>
    <col min="5" max="5" width="8.42578125" style="50" customWidth="1"/>
    <col min="6" max="6" width="6.140625" style="50" customWidth="1"/>
    <col min="7" max="7" width="5.7109375" style="50" bestFit="1" customWidth="1"/>
    <col min="8" max="8" width="10.7109375" style="50" customWidth="1"/>
    <col min="9" max="9" width="11.7109375" style="50" customWidth="1"/>
    <col min="10" max="10" width="12.28515625" style="50" customWidth="1"/>
    <col min="11" max="16384" width="9.140625" style="50"/>
  </cols>
  <sheetData>
    <row r="1" spans="1:10" ht="15" customHeight="1" x14ac:dyDescent="0.2">
      <c r="A1" s="47" t="s">
        <v>193</v>
      </c>
      <c r="B1" s="143" t="s">
        <v>510</v>
      </c>
      <c r="C1" s="143"/>
      <c r="D1" s="143"/>
      <c r="E1" s="143"/>
      <c r="F1" s="143"/>
      <c r="G1" s="43"/>
      <c r="H1" s="43"/>
      <c r="I1" s="144"/>
      <c r="J1" s="62"/>
    </row>
    <row r="2" spans="1:10" x14ac:dyDescent="0.2">
      <c r="A2" s="47" t="s">
        <v>409</v>
      </c>
      <c r="B2" s="48">
        <f>BDI!C20</f>
        <v>0.24879999999999999</v>
      </c>
      <c r="C2" s="49"/>
      <c r="D2" s="49"/>
      <c r="E2" s="49"/>
      <c r="F2" s="49"/>
      <c r="G2" s="42"/>
      <c r="H2" s="42"/>
      <c r="I2" s="145"/>
      <c r="J2" s="62"/>
    </row>
    <row r="3" spans="1:10" ht="12.75" thickBot="1" x14ac:dyDescent="0.25">
      <c r="A3" s="47" t="s">
        <v>196</v>
      </c>
      <c r="B3" s="146" t="s">
        <v>410</v>
      </c>
      <c r="C3" s="146"/>
      <c r="D3" s="146"/>
      <c r="E3" s="146"/>
      <c r="F3" s="49"/>
      <c r="G3" s="42"/>
      <c r="H3" s="42"/>
      <c r="I3" s="42"/>
      <c r="J3" s="63"/>
    </row>
    <row r="4" spans="1:10" ht="15" customHeight="1" thickBot="1" x14ac:dyDescent="0.25">
      <c r="A4" s="147" t="s">
        <v>153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s="1" customFormat="1" ht="22.5" customHeight="1" x14ac:dyDescent="0.2">
      <c r="A5" s="64" t="s">
        <v>131</v>
      </c>
      <c r="B5" s="64" t="s">
        <v>85</v>
      </c>
      <c r="C5" s="64" t="s">
        <v>34</v>
      </c>
      <c r="D5" s="64" t="s">
        <v>67</v>
      </c>
      <c r="E5" s="64" t="s">
        <v>100</v>
      </c>
      <c r="F5" s="64" t="s">
        <v>52</v>
      </c>
      <c r="G5" s="65" t="s">
        <v>124</v>
      </c>
      <c r="H5" s="65" t="s">
        <v>211</v>
      </c>
      <c r="I5" s="65" t="s">
        <v>411</v>
      </c>
      <c r="J5" s="65" t="s">
        <v>412</v>
      </c>
    </row>
    <row r="6" spans="1:10" ht="15" customHeight="1" x14ac:dyDescent="0.2">
      <c r="A6" s="51">
        <v>1</v>
      </c>
      <c r="B6" s="52"/>
      <c r="C6" s="52"/>
      <c r="D6" s="52" t="s">
        <v>76</v>
      </c>
      <c r="E6" s="52"/>
      <c r="F6" s="52"/>
      <c r="G6" s="53"/>
      <c r="H6" s="55"/>
      <c r="I6" s="55"/>
      <c r="J6" s="54">
        <f>J7</f>
        <v>2446.4741279999998</v>
      </c>
    </row>
    <row r="7" spans="1:10" ht="15" customHeight="1" x14ac:dyDescent="0.2">
      <c r="A7" s="56" t="s">
        <v>2</v>
      </c>
      <c r="B7" s="57" t="s">
        <v>126</v>
      </c>
      <c r="C7" s="57" t="s">
        <v>99</v>
      </c>
      <c r="D7" s="57" t="s">
        <v>25</v>
      </c>
      <c r="E7" s="57" t="s">
        <v>99</v>
      </c>
      <c r="F7" s="58" t="s">
        <v>48</v>
      </c>
      <c r="G7" s="59">
        <v>6</v>
      </c>
      <c r="H7" s="61">
        <f>VLOOKUP(B7,'CADERNO DE COMPOSIÇÃO'!$A$7:$J$1308,10,FALSE)</f>
        <v>326.51</v>
      </c>
      <c r="I7" s="61">
        <f>H7*(1+$B$2)</f>
        <v>407.74568799999997</v>
      </c>
      <c r="J7" s="60">
        <f>I7*G7</f>
        <v>2446.4741279999998</v>
      </c>
    </row>
    <row r="8" spans="1:10" ht="15" customHeight="1" x14ac:dyDescent="0.2">
      <c r="A8" s="51">
        <v>2</v>
      </c>
      <c r="B8" s="52"/>
      <c r="C8" s="52"/>
      <c r="D8" s="52" t="s">
        <v>23</v>
      </c>
      <c r="E8" s="52"/>
      <c r="F8" s="52"/>
      <c r="G8" s="53"/>
      <c r="H8" s="55"/>
      <c r="I8" s="55"/>
      <c r="J8" s="54">
        <f>J9+J10</f>
        <v>274.26208039999995</v>
      </c>
    </row>
    <row r="9" spans="1:10" ht="15" customHeight="1" x14ac:dyDescent="0.2">
      <c r="A9" s="56" t="s">
        <v>168</v>
      </c>
      <c r="B9" s="57" t="s">
        <v>41</v>
      </c>
      <c r="C9" s="57" t="s">
        <v>99</v>
      </c>
      <c r="D9" s="57" t="s">
        <v>152</v>
      </c>
      <c r="E9" s="57" t="s">
        <v>99</v>
      </c>
      <c r="F9" s="58" t="s">
        <v>49</v>
      </c>
      <c r="G9" s="59">
        <v>2.35</v>
      </c>
      <c r="H9" s="61">
        <f>VLOOKUP(B9,'CADERNO DE COMPOSIÇÃO'!$A$7:$J$1308,10,FALSE)</f>
        <v>34.03</v>
      </c>
      <c r="I9" s="61">
        <f>H9*(1+$B$2)</f>
        <v>42.496663999999996</v>
      </c>
      <c r="J9" s="60">
        <f>I9*G9</f>
        <v>99.867160399999989</v>
      </c>
    </row>
    <row r="10" spans="1:10" ht="15" customHeight="1" x14ac:dyDescent="0.2">
      <c r="A10" s="56" t="s">
        <v>170</v>
      </c>
      <c r="B10" s="57" t="s">
        <v>16</v>
      </c>
      <c r="C10" s="57" t="s">
        <v>99</v>
      </c>
      <c r="D10" s="57" t="s">
        <v>144</v>
      </c>
      <c r="E10" s="57" t="s">
        <v>99</v>
      </c>
      <c r="F10" s="58" t="s">
        <v>49</v>
      </c>
      <c r="G10" s="59">
        <v>3.75</v>
      </c>
      <c r="H10" s="61">
        <f>VLOOKUP(B10,'CADERNO DE COMPOSIÇÃO'!$A$7:$J$1308,10,FALSE)</f>
        <v>37.24</v>
      </c>
      <c r="I10" s="61">
        <f>H10*(1+$B$2)</f>
        <v>46.505311999999996</v>
      </c>
      <c r="J10" s="60">
        <f>I10*G10</f>
        <v>174.39491999999998</v>
      </c>
    </row>
    <row r="11" spans="1:10" ht="15" customHeight="1" x14ac:dyDescent="0.2">
      <c r="A11" s="51">
        <v>3</v>
      </c>
      <c r="B11" s="52"/>
      <c r="C11" s="52"/>
      <c r="D11" s="52" t="s">
        <v>1</v>
      </c>
      <c r="E11" s="52"/>
      <c r="F11" s="52"/>
      <c r="G11" s="53"/>
      <c r="H11" s="55"/>
      <c r="I11" s="55"/>
      <c r="J11" s="54">
        <f>J12+J13+J14</f>
        <v>3953.1084941599997</v>
      </c>
    </row>
    <row r="12" spans="1:10" ht="15" customHeight="1" x14ac:dyDescent="0.2">
      <c r="A12" s="56" t="s">
        <v>147</v>
      </c>
      <c r="B12" s="57" t="s">
        <v>110</v>
      </c>
      <c r="C12" s="57" t="s">
        <v>99</v>
      </c>
      <c r="D12" s="57" t="s">
        <v>7</v>
      </c>
      <c r="E12" s="57" t="s">
        <v>99</v>
      </c>
      <c r="F12" s="58" t="s">
        <v>49</v>
      </c>
      <c r="G12" s="59">
        <v>2.36</v>
      </c>
      <c r="H12" s="61">
        <f>VLOOKUP(B12,'CADERNO DE COMPOSIÇÃO'!$A$7:$J$1308,10,FALSE)</f>
        <v>849.87</v>
      </c>
      <c r="I12" s="61">
        <f>H12*(1+$B$2)</f>
        <v>1061.3176559999999</v>
      </c>
      <c r="J12" s="60">
        <f>I12*G12</f>
        <v>2504.7096681599996</v>
      </c>
    </row>
    <row r="13" spans="1:10" ht="15" customHeight="1" x14ac:dyDescent="0.2">
      <c r="A13" s="56" t="s">
        <v>150</v>
      </c>
      <c r="B13" s="57" t="s">
        <v>87</v>
      </c>
      <c r="C13" s="57" t="s">
        <v>99</v>
      </c>
      <c r="D13" s="57" t="s">
        <v>107</v>
      </c>
      <c r="E13" s="57" t="s">
        <v>99</v>
      </c>
      <c r="F13" s="58" t="s">
        <v>49</v>
      </c>
      <c r="G13" s="59">
        <v>0.65</v>
      </c>
      <c r="H13" s="61">
        <f>VLOOKUP(B13,'CADERNO DE COMPOSIÇÃO'!$A$7:$J$1308,10,FALSE)</f>
        <v>1694.3600000000001</v>
      </c>
      <c r="I13" s="61">
        <f>H13*(1+$B$2)</f>
        <v>2115.916768</v>
      </c>
      <c r="J13" s="60">
        <f>I13*G13</f>
        <v>1375.3458992000001</v>
      </c>
    </row>
    <row r="14" spans="1:10" ht="15" customHeight="1" x14ac:dyDescent="0.2">
      <c r="A14" s="56" t="s">
        <v>151</v>
      </c>
      <c r="B14" s="57" t="s">
        <v>109</v>
      </c>
      <c r="C14" s="57" t="s">
        <v>99</v>
      </c>
      <c r="D14" s="57" t="s">
        <v>60</v>
      </c>
      <c r="E14" s="57" t="s">
        <v>99</v>
      </c>
      <c r="F14" s="58" t="s">
        <v>49</v>
      </c>
      <c r="G14" s="59">
        <v>0.15</v>
      </c>
      <c r="H14" s="61">
        <f>VLOOKUP(B14,'CADERNO DE COMPOSIÇÃO'!$A$7:$J$1308,10,FALSE)</f>
        <v>389.99</v>
      </c>
      <c r="I14" s="61">
        <f>H14*(1+$B$2)</f>
        <v>487.01951199999996</v>
      </c>
      <c r="J14" s="60">
        <f>I14*G14</f>
        <v>73.052926799999995</v>
      </c>
    </row>
    <row r="15" spans="1:10" ht="15" customHeight="1" x14ac:dyDescent="0.2">
      <c r="A15" s="51">
        <v>4</v>
      </c>
      <c r="B15" s="52"/>
      <c r="C15" s="52"/>
      <c r="D15" s="52" t="s">
        <v>94</v>
      </c>
      <c r="E15" s="52"/>
      <c r="F15" s="52"/>
      <c r="G15" s="53"/>
      <c r="H15" s="55"/>
      <c r="I15" s="55"/>
      <c r="J15" s="54">
        <f>J16+J17</f>
        <v>1094.7592711999998</v>
      </c>
    </row>
    <row r="16" spans="1:10" ht="15" customHeight="1" x14ac:dyDescent="0.2">
      <c r="A16" s="56" t="s">
        <v>128</v>
      </c>
      <c r="B16" s="57" t="s">
        <v>184</v>
      </c>
      <c r="C16" s="57" t="s">
        <v>99</v>
      </c>
      <c r="D16" s="57" t="s">
        <v>133</v>
      </c>
      <c r="E16" s="57" t="s">
        <v>99</v>
      </c>
      <c r="F16" s="58" t="s">
        <v>49</v>
      </c>
      <c r="G16" s="59">
        <v>0.25</v>
      </c>
      <c r="H16" s="61">
        <f>VLOOKUP(B16,'CADERNO DE COMPOSIÇÃO'!$A$7:$J$1308,10,FALSE)</f>
        <v>2246.42</v>
      </c>
      <c r="I16" s="61">
        <f>H16*(1+$B$2)</f>
        <v>2805.3292959999999</v>
      </c>
      <c r="J16" s="60">
        <f>I16*G16</f>
        <v>701.33232399999997</v>
      </c>
    </row>
    <row r="17" spans="1:10" ht="15" customHeight="1" x14ac:dyDescent="0.2">
      <c r="A17" s="56" t="s">
        <v>129</v>
      </c>
      <c r="B17" s="57" t="s">
        <v>165</v>
      </c>
      <c r="C17" s="57" t="s">
        <v>99</v>
      </c>
      <c r="D17" s="57" t="s">
        <v>136</v>
      </c>
      <c r="E17" s="57" t="s">
        <v>99</v>
      </c>
      <c r="F17" s="58" t="s">
        <v>48</v>
      </c>
      <c r="G17" s="59">
        <v>4.5199999999999996</v>
      </c>
      <c r="H17" s="61">
        <f>VLOOKUP(B17,'CADERNO DE COMPOSIÇÃO'!$A$7:$J$1308,10,FALSE)</f>
        <v>69.699999999999989</v>
      </c>
      <c r="I17" s="61">
        <f>H17*(1+$B$2)</f>
        <v>87.041359999999983</v>
      </c>
      <c r="J17" s="60">
        <f>I17*G17</f>
        <v>393.42694719999986</v>
      </c>
    </row>
    <row r="18" spans="1:10" ht="15" customHeight="1" x14ac:dyDescent="0.2">
      <c r="A18" s="51">
        <v>5</v>
      </c>
      <c r="B18" s="52"/>
      <c r="C18" s="52"/>
      <c r="D18" s="52" t="s">
        <v>143</v>
      </c>
      <c r="E18" s="52"/>
      <c r="F18" s="52"/>
      <c r="G18" s="53"/>
      <c r="H18" s="55"/>
      <c r="I18" s="55"/>
      <c r="J18" s="54">
        <f>J19</f>
        <v>2173.0985707200002</v>
      </c>
    </row>
    <row r="19" spans="1:10" ht="15" customHeight="1" x14ac:dyDescent="0.2">
      <c r="A19" s="56" t="s">
        <v>104</v>
      </c>
      <c r="B19" s="57" t="s">
        <v>32</v>
      </c>
      <c r="C19" s="57" t="s">
        <v>99</v>
      </c>
      <c r="D19" s="57" t="s">
        <v>101</v>
      </c>
      <c r="E19" s="57" t="s">
        <v>99</v>
      </c>
      <c r="F19" s="58" t="s">
        <v>48</v>
      </c>
      <c r="G19" s="59">
        <v>39.93</v>
      </c>
      <c r="H19" s="61">
        <f>VLOOKUP(B19,'CADERNO DE COMPOSIÇÃO'!$A$7:$J$1308,10,FALSE)</f>
        <v>43.580000000000005</v>
      </c>
      <c r="I19" s="61">
        <f>H19*(1+$B$2)</f>
        <v>54.422704000000003</v>
      </c>
      <c r="J19" s="60">
        <f>I19*G19</f>
        <v>2173.0985707200002</v>
      </c>
    </row>
    <row r="20" spans="1:10" ht="15" customHeight="1" x14ac:dyDescent="0.2">
      <c r="A20" s="51">
        <v>6</v>
      </c>
      <c r="B20" s="52"/>
      <c r="C20" s="52"/>
      <c r="D20" s="52" t="s">
        <v>140</v>
      </c>
      <c r="E20" s="52"/>
      <c r="F20" s="52"/>
      <c r="G20" s="53"/>
      <c r="H20" s="55"/>
      <c r="I20" s="55"/>
      <c r="J20" s="54">
        <f>J21+J22+J23</f>
        <v>6105.3906928000006</v>
      </c>
    </row>
    <row r="21" spans="1:10" ht="15" customHeight="1" x14ac:dyDescent="0.2">
      <c r="A21" s="56" t="s">
        <v>77</v>
      </c>
      <c r="B21" s="57" t="s">
        <v>98</v>
      </c>
      <c r="C21" s="57" t="s">
        <v>99</v>
      </c>
      <c r="D21" s="57" t="s">
        <v>181</v>
      </c>
      <c r="E21" s="57" t="s">
        <v>99</v>
      </c>
      <c r="F21" s="58" t="s">
        <v>48</v>
      </c>
      <c r="G21" s="59">
        <v>16.8</v>
      </c>
      <c r="H21" s="61">
        <f>VLOOKUP(B21,'CADERNO DE COMPOSIÇÃO'!$A$7:$J$1308,10,FALSE)</f>
        <v>257.22000000000003</v>
      </c>
      <c r="I21" s="61">
        <f>H21*(1+$B$2)</f>
        <v>321.21633600000001</v>
      </c>
      <c r="J21" s="60">
        <f>I21*G21</f>
        <v>5396.4344448000002</v>
      </c>
    </row>
    <row r="22" spans="1:10" ht="15" customHeight="1" x14ac:dyDescent="0.2">
      <c r="A22" s="56" t="s">
        <v>78</v>
      </c>
      <c r="B22" s="57" t="s">
        <v>8</v>
      </c>
      <c r="C22" s="57" t="s">
        <v>99</v>
      </c>
      <c r="D22" s="57" t="s">
        <v>155</v>
      </c>
      <c r="E22" s="57" t="s">
        <v>99</v>
      </c>
      <c r="F22" s="58" t="s">
        <v>92</v>
      </c>
      <c r="G22" s="59">
        <v>2</v>
      </c>
      <c r="H22" s="61">
        <f>VLOOKUP(B22,'CADERNO DE COMPOSIÇÃO'!$A$7:$J$1308,10,FALSE)</f>
        <v>61.99</v>
      </c>
      <c r="I22" s="61">
        <f>H22*(1+$B$2)</f>
        <v>77.413111999999998</v>
      </c>
      <c r="J22" s="60">
        <f>I22*G22</f>
        <v>154.826224</v>
      </c>
    </row>
    <row r="23" spans="1:10" ht="15" customHeight="1" x14ac:dyDescent="0.2">
      <c r="A23" s="56" t="s">
        <v>79</v>
      </c>
      <c r="B23" s="57" t="s">
        <v>10</v>
      </c>
      <c r="C23" s="57" t="s">
        <v>99</v>
      </c>
      <c r="D23" s="57" t="s">
        <v>183</v>
      </c>
      <c r="E23" s="57" t="s">
        <v>99</v>
      </c>
      <c r="F23" s="58" t="s">
        <v>92</v>
      </c>
      <c r="G23" s="59">
        <v>7</v>
      </c>
      <c r="H23" s="61">
        <f>VLOOKUP(B23,'CADERNO DE COMPOSIÇÃO'!$A$7:$J$1308,10,FALSE)</f>
        <v>63.39</v>
      </c>
      <c r="I23" s="61">
        <f>H23*(1+$B$2)</f>
        <v>79.161431999999991</v>
      </c>
      <c r="J23" s="60">
        <f>I23*G23</f>
        <v>554.13002399999993</v>
      </c>
    </row>
    <row r="24" spans="1:10" ht="15" customHeight="1" x14ac:dyDescent="0.2">
      <c r="A24" s="51">
        <v>7</v>
      </c>
      <c r="B24" s="52"/>
      <c r="C24" s="52"/>
      <c r="D24" s="52" t="s">
        <v>47</v>
      </c>
      <c r="E24" s="52"/>
      <c r="F24" s="52"/>
      <c r="G24" s="53"/>
      <c r="H24" s="55"/>
      <c r="I24" s="55"/>
      <c r="J24" s="54">
        <f>J25+J26+J27+J28+J29+J30</f>
        <v>12038.360069120001</v>
      </c>
    </row>
    <row r="25" spans="1:10" ht="15" customHeight="1" x14ac:dyDescent="0.2">
      <c r="A25" s="56" t="s">
        <v>54</v>
      </c>
      <c r="B25" s="57" t="s">
        <v>108</v>
      </c>
      <c r="C25" s="57" t="s">
        <v>99</v>
      </c>
      <c r="D25" s="57" t="s">
        <v>51</v>
      </c>
      <c r="E25" s="57" t="s">
        <v>99</v>
      </c>
      <c r="F25" s="58" t="s">
        <v>48</v>
      </c>
      <c r="G25" s="59">
        <v>199.43</v>
      </c>
      <c r="H25" s="61">
        <f>VLOOKUP(B25,'CADERNO DE COMPOSIÇÃO'!$A$7:$J$1308,10,FALSE)</f>
        <v>6.47</v>
      </c>
      <c r="I25" s="61">
        <f t="shared" ref="I25:I30" si="0">H25*(1+$B$2)</f>
        <v>8.0797359999999987</v>
      </c>
      <c r="J25" s="60">
        <f t="shared" ref="J25:J30" si="1">I25*G25</f>
        <v>1611.3417504799997</v>
      </c>
    </row>
    <row r="26" spans="1:10" ht="15" customHeight="1" x14ac:dyDescent="0.2">
      <c r="A26" s="56" t="s">
        <v>55</v>
      </c>
      <c r="B26" s="57" t="s">
        <v>86</v>
      </c>
      <c r="C26" s="57" t="s">
        <v>99</v>
      </c>
      <c r="D26" s="57" t="s">
        <v>166</v>
      </c>
      <c r="E26" s="57" t="s">
        <v>99</v>
      </c>
      <c r="F26" s="58" t="s">
        <v>48</v>
      </c>
      <c r="G26" s="59">
        <v>59.83</v>
      </c>
      <c r="H26" s="61">
        <f>VLOOKUP(B26,'CADERNO DE COMPOSIÇÃO'!$A$7:$J$1308,10,FALSE)</f>
        <v>59.69</v>
      </c>
      <c r="I26" s="61">
        <f t="shared" si="0"/>
        <v>74.540871999999993</v>
      </c>
      <c r="J26" s="60">
        <f t="shared" si="1"/>
        <v>4459.7803717599991</v>
      </c>
    </row>
    <row r="27" spans="1:10" ht="15" customHeight="1" x14ac:dyDescent="0.2">
      <c r="A27" s="56" t="s">
        <v>56</v>
      </c>
      <c r="B27" s="57" t="s">
        <v>90</v>
      </c>
      <c r="C27" s="57" t="s">
        <v>99</v>
      </c>
      <c r="D27" s="57" t="s">
        <v>154</v>
      </c>
      <c r="E27" s="57" t="s">
        <v>99</v>
      </c>
      <c r="F27" s="58" t="s">
        <v>48</v>
      </c>
      <c r="G27" s="59">
        <v>59.83</v>
      </c>
      <c r="H27" s="61">
        <f>VLOOKUP(B27,'CADERNO DE COMPOSIÇÃO'!$A$7:$J$1308,10,FALSE)</f>
        <v>65.910000000000011</v>
      </c>
      <c r="I27" s="61">
        <f t="shared" si="0"/>
        <v>82.308408000000014</v>
      </c>
      <c r="J27" s="60">
        <f t="shared" si="1"/>
        <v>4924.5120506400008</v>
      </c>
    </row>
    <row r="28" spans="1:10" ht="15" customHeight="1" x14ac:dyDescent="0.2">
      <c r="A28" s="56" t="s">
        <v>57</v>
      </c>
      <c r="B28" s="57" t="s">
        <v>61</v>
      </c>
      <c r="C28" s="57" t="s">
        <v>99</v>
      </c>
      <c r="D28" s="57" t="s">
        <v>146</v>
      </c>
      <c r="E28" s="57" t="s">
        <v>99</v>
      </c>
      <c r="F28" s="58" t="s">
        <v>13</v>
      </c>
      <c r="G28" s="59">
        <v>20</v>
      </c>
      <c r="H28" s="61">
        <f>VLOOKUP(B28,'CADERNO DE COMPOSIÇÃO'!$A$7:$J$1308,10,FALSE)</f>
        <v>18.61</v>
      </c>
      <c r="I28" s="61">
        <f t="shared" si="0"/>
        <v>23.240167999999997</v>
      </c>
      <c r="J28" s="60">
        <f t="shared" si="1"/>
        <v>464.80335999999994</v>
      </c>
    </row>
    <row r="29" spans="1:10" ht="15" customHeight="1" x14ac:dyDescent="0.2">
      <c r="A29" s="56" t="s">
        <v>58</v>
      </c>
      <c r="B29" s="57" t="s">
        <v>36</v>
      </c>
      <c r="C29" s="57" t="s">
        <v>99</v>
      </c>
      <c r="D29" s="57" t="s">
        <v>134</v>
      </c>
      <c r="E29" s="57" t="s">
        <v>99</v>
      </c>
      <c r="F29" s="58" t="s">
        <v>13</v>
      </c>
      <c r="G29" s="59">
        <v>20</v>
      </c>
      <c r="H29" s="61">
        <f>VLOOKUP(B29,'CADERNO DE COMPOSIÇÃO'!$A$7:$J$1308,10,FALSE)</f>
        <v>8.75</v>
      </c>
      <c r="I29" s="61">
        <f t="shared" si="0"/>
        <v>10.927</v>
      </c>
      <c r="J29" s="60">
        <f t="shared" si="1"/>
        <v>218.54</v>
      </c>
    </row>
    <row r="30" spans="1:10" ht="15" customHeight="1" x14ac:dyDescent="0.2">
      <c r="A30" s="56" t="s">
        <v>59</v>
      </c>
      <c r="B30" s="57" t="s">
        <v>180</v>
      </c>
      <c r="C30" s="57" t="s">
        <v>99</v>
      </c>
      <c r="D30" s="57" t="s">
        <v>106</v>
      </c>
      <c r="E30" s="57" t="s">
        <v>99</v>
      </c>
      <c r="F30" s="58" t="s">
        <v>48</v>
      </c>
      <c r="G30" s="59">
        <v>59.83</v>
      </c>
      <c r="H30" s="61">
        <f>VLOOKUP(B30,'CADERNO DE COMPOSIÇÃO'!$A$7:$J$1308,10,FALSE)</f>
        <v>4.8100000000000005</v>
      </c>
      <c r="I30" s="61">
        <f t="shared" si="0"/>
        <v>6.0067279999999998</v>
      </c>
      <c r="J30" s="60">
        <f t="shared" si="1"/>
        <v>359.38253623999998</v>
      </c>
    </row>
    <row r="31" spans="1:10" ht="15" customHeight="1" x14ac:dyDescent="0.2">
      <c r="A31" s="51">
        <v>8</v>
      </c>
      <c r="B31" s="52"/>
      <c r="C31" s="52"/>
      <c r="D31" s="52" t="s">
        <v>116</v>
      </c>
      <c r="E31" s="52"/>
      <c r="F31" s="52"/>
      <c r="G31" s="53"/>
      <c r="H31" s="55"/>
      <c r="I31" s="55"/>
      <c r="J31" s="54">
        <f>J32+J33+J34+J35</f>
        <v>3154.5040161600004</v>
      </c>
    </row>
    <row r="32" spans="1:10" ht="15" customHeight="1" x14ac:dyDescent="0.2">
      <c r="A32" s="56" t="s">
        <v>27</v>
      </c>
      <c r="B32" s="57" t="s">
        <v>89</v>
      </c>
      <c r="C32" s="57" t="s">
        <v>99</v>
      </c>
      <c r="D32" s="57" t="s">
        <v>142</v>
      </c>
      <c r="E32" s="57" t="s">
        <v>99</v>
      </c>
      <c r="F32" s="58" t="s">
        <v>48</v>
      </c>
      <c r="G32" s="59">
        <v>20.010000000000002</v>
      </c>
      <c r="H32" s="61">
        <f>VLOOKUP(B32,'CADERNO DE COMPOSIÇÃO'!$A$7:$J$1308,10,FALSE)</f>
        <v>73.010000000000005</v>
      </c>
      <c r="I32" s="61">
        <f>H32*(1+$B$2)</f>
        <v>91.174887999999996</v>
      </c>
      <c r="J32" s="60">
        <f>I32*G32</f>
        <v>1824.40950888</v>
      </c>
    </row>
    <row r="33" spans="1:10" ht="15" customHeight="1" x14ac:dyDescent="0.2">
      <c r="A33" s="56" t="s">
        <v>28</v>
      </c>
      <c r="B33" s="57" t="s">
        <v>91</v>
      </c>
      <c r="C33" s="57" t="s">
        <v>99</v>
      </c>
      <c r="D33" s="57" t="s">
        <v>173</v>
      </c>
      <c r="E33" s="57" t="s">
        <v>99</v>
      </c>
      <c r="F33" s="58" t="s">
        <v>48</v>
      </c>
      <c r="G33" s="59">
        <v>20.010000000000002</v>
      </c>
      <c r="H33" s="61">
        <f>VLOOKUP(B33,'CADERNO DE COMPOSIÇÃO'!$A$7:$J$1308,10,FALSE)</f>
        <v>49.81</v>
      </c>
      <c r="I33" s="61">
        <f>H33*(1+$B$2)</f>
        <v>62.202728</v>
      </c>
      <c r="J33" s="60">
        <f>I33*G33</f>
        <v>1244.6765872800001</v>
      </c>
    </row>
    <row r="34" spans="1:10" ht="15" customHeight="1" x14ac:dyDescent="0.2">
      <c r="A34" s="56" t="s">
        <v>29</v>
      </c>
      <c r="B34" s="57" t="s">
        <v>61</v>
      </c>
      <c r="C34" s="57" t="s">
        <v>99</v>
      </c>
      <c r="D34" s="57" t="s">
        <v>146</v>
      </c>
      <c r="E34" s="57" t="s">
        <v>99</v>
      </c>
      <c r="F34" s="58" t="s">
        <v>13</v>
      </c>
      <c r="G34" s="59">
        <v>2.5</v>
      </c>
      <c r="H34" s="61">
        <f>VLOOKUP(B34,'CADERNO DE COMPOSIÇÃO'!$A$7:$J$1308,10,FALSE)</f>
        <v>18.61</v>
      </c>
      <c r="I34" s="61">
        <f>H34*(1+$B$2)</f>
        <v>23.240167999999997</v>
      </c>
      <c r="J34" s="60">
        <f>I34*G34</f>
        <v>58.100419999999993</v>
      </c>
    </row>
    <row r="35" spans="1:10" ht="15" customHeight="1" x14ac:dyDescent="0.2">
      <c r="A35" s="56" t="s">
        <v>30</v>
      </c>
      <c r="B35" s="57" t="s">
        <v>36</v>
      </c>
      <c r="C35" s="57" t="s">
        <v>99</v>
      </c>
      <c r="D35" s="57" t="s">
        <v>134</v>
      </c>
      <c r="E35" s="57" t="s">
        <v>99</v>
      </c>
      <c r="F35" s="58" t="s">
        <v>13</v>
      </c>
      <c r="G35" s="59">
        <v>2.5</v>
      </c>
      <c r="H35" s="61">
        <f>VLOOKUP(B35,'CADERNO DE COMPOSIÇÃO'!$A$7:$J$1308,10,FALSE)</f>
        <v>8.75</v>
      </c>
      <c r="I35" s="61">
        <f>H35*(1+$B$2)</f>
        <v>10.927</v>
      </c>
      <c r="J35" s="60">
        <f>I35*G35</f>
        <v>27.317499999999999</v>
      </c>
    </row>
    <row r="36" spans="1:10" ht="15" customHeight="1" x14ac:dyDescent="0.2">
      <c r="A36" s="51">
        <v>9</v>
      </c>
      <c r="B36" s="52"/>
      <c r="C36" s="52"/>
      <c r="D36" s="52" t="s">
        <v>11</v>
      </c>
      <c r="E36" s="52"/>
      <c r="F36" s="52"/>
      <c r="G36" s="53"/>
      <c r="H36" s="55"/>
      <c r="I36" s="55"/>
      <c r="J36" s="54">
        <f>J37+J38</f>
        <v>9350.6332662399982</v>
      </c>
    </row>
    <row r="37" spans="1:10" ht="15" customHeight="1" x14ac:dyDescent="0.2">
      <c r="A37" s="56" t="s">
        <v>186</v>
      </c>
      <c r="B37" s="57" t="s">
        <v>171</v>
      </c>
      <c r="C37" s="57" t="s">
        <v>99</v>
      </c>
      <c r="D37" s="57" t="s">
        <v>160</v>
      </c>
      <c r="E37" s="57" t="s">
        <v>99</v>
      </c>
      <c r="F37" s="58" t="s">
        <v>48</v>
      </c>
      <c r="G37" s="59">
        <v>111.64</v>
      </c>
      <c r="H37" s="61">
        <f>VLOOKUP(B37,'CADERNO DE COMPOSIÇÃO'!$A$7:$J$1308,10,FALSE)</f>
        <v>34.99</v>
      </c>
      <c r="I37" s="61">
        <f>H37*(1+$B$2)</f>
        <v>43.695512000000001</v>
      </c>
      <c r="J37" s="60">
        <f>I37*G37</f>
        <v>4878.1669596800002</v>
      </c>
    </row>
    <row r="38" spans="1:10" ht="15" customHeight="1" x14ac:dyDescent="0.2">
      <c r="A38" s="56" t="s">
        <v>0</v>
      </c>
      <c r="B38" s="57" t="s">
        <v>167</v>
      </c>
      <c r="C38" s="57" t="s">
        <v>99</v>
      </c>
      <c r="D38" s="57" t="s">
        <v>4</v>
      </c>
      <c r="E38" s="57" t="s">
        <v>99</v>
      </c>
      <c r="F38" s="58" t="s">
        <v>48</v>
      </c>
      <c r="G38" s="59">
        <v>111.64</v>
      </c>
      <c r="H38" s="61">
        <f>VLOOKUP(B38,'CADERNO DE COMPOSIÇÃO'!$A$7:$J$1308,10,FALSE)</f>
        <v>32.08</v>
      </c>
      <c r="I38" s="61">
        <f>H38*(1+$B$2)</f>
        <v>40.061503999999992</v>
      </c>
      <c r="J38" s="60">
        <f>I38*G38</f>
        <v>4472.4663065599989</v>
      </c>
    </row>
    <row r="39" spans="1:10" ht="15" customHeight="1" x14ac:dyDescent="0.2">
      <c r="A39" s="51">
        <v>10</v>
      </c>
      <c r="B39" s="52"/>
      <c r="C39" s="52"/>
      <c r="D39" s="52" t="s">
        <v>93</v>
      </c>
      <c r="E39" s="52"/>
      <c r="F39" s="52"/>
      <c r="G39" s="53"/>
      <c r="H39" s="55"/>
      <c r="I39" s="55"/>
      <c r="J39" s="54">
        <f>J40+J41+J42+J43</f>
        <v>20869.127635999997</v>
      </c>
    </row>
    <row r="40" spans="1:10" ht="15" customHeight="1" x14ac:dyDescent="0.2">
      <c r="A40" s="56" t="s">
        <v>117</v>
      </c>
      <c r="B40" s="57" t="s">
        <v>157</v>
      </c>
      <c r="C40" s="57" t="s">
        <v>99</v>
      </c>
      <c r="D40" s="57" t="s">
        <v>145</v>
      </c>
      <c r="E40" s="57" t="s">
        <v>99</v>
      </c>
      <c r="F40" s="58" t="s">
        <v>48</v>
      </c>
      <c r="G40" s="59">
        <v>37.86</v>
      </c>
      <c r="H40" s="61">
        <f>VLOOKUP(B40,'CADERNO DE COMPOSIÇÃO'!$A$7:$J$1308,10,FALSE)</f>
        <v>44.25</v>
      </c>
      <c r="I40" s="61">
        <f>H40*(1+$B$2)</f>
        <v>55.259399999999999</v>
      </c>
      <c r="J40" s="60">
        <f>I40*G40</f>
        <v>2092.1208839999999</v>
      </c>
    </row>
    <row r="41" spans="1:10" ht="15" customHeight="1" x14ac:dyDescent="0.2">
      <c r="A41" s="56" t="s">
        <v>118</v>
      </c>
      <c r="B41" s="57" t="s">
        <v>156</v>
      </c>
      <c r="C41" s="57" t="s">
        <v>99</v>
      </c>
      <c r="D41" s="57" t="s">
        <v>113</v>
      </c>
      <c r="E41" s="57" t="s">
        <v>99</v>
      </c>
      <c r="F41" s="58" t="s">
        <v>48</v>
      </c>
      <c r="G41" s="59">
        <v>162</v>
      </c>
      <c r="H41" s="61">
        <f>VLOOKUP(B41,'CADERNO DE COMPOSIÇÃO'!$A$7:$J$1308,10,FALSE)</f>
        <v>24.380000000000003</v>
      </c>
      <c r="I41" s="61">
        <f>H41*(1+$B$2)</f>
        <v>30.445744000000001</v>
      </c>
      <c r="J41" s="60">
        <f>I41*G41</f>
        <v>4932.2105280000005</v>
      </c>
    </row>
    <row r="42" spans="1:10" ht="15" customHeight="1" x14ac:dyDescent="0.2">
      <c r="A42" s="56" t="s">
        <v>119</v>
      </c>
      <c r="B42" s="57" t="s">
        <v>158</v>
      </c>
      <c r="C42" s="57" t="s">
        <v>99</v>
      </c>
      <c r="D42" s="57" t="s">
        <v>159</v>
      </c>
      <c r="E42" s="57" t="s">
        <v>99</v>
      </c>
      <c r="F42" s="58" t="s">
        <v>48</v>
      </c>
      <c r="G42" s="59">
        <v>162</v>
      </c>
      <c r="H42" s="61">
        <f>VLOOKUP(B42,'CADERNO DE COMPOSIÇÃO'!$A$7:$J$1308,10,FALSE)</f>
        <v>67.739999999999995</v>
      </c>
      <c r="I42" s="61">
        <f>H42*(1+$B$2)</f>
        <v>84.593711999999982</v>
      </c>
      <c r="J42" s="60">
        <f>I42*G42</f>
        <v>13704.181343999997</v>
      </c>
    </row>
    <row r="43" spans="1:10" ht="15" customHeight="1" x14ac:dyDescent="0.2">
      <c r="A43" s="56" t="s">
        <v>120</v>
      </c>
      <c r="B43" s="57" t="s">
        <v>39</v>
      </c>
      <c r="C43" s="57" t="s">
        <v>99</v>
      </c>
      <c r="D43" s="57" t="s">
        <v>125</v>
      </c>
      <c r="E43" s="57" t="s">
        <v>99</v>
      </c>
      <c r="F43" s="58" t="s">
        <v>48</v>
      </c>
      <c r="G43" s="59">
        <v>20</v>
      </c>
      <c r="H43" s="61">
        <f>VLOOKUP(B43,'CADERNO DE COMPOSIÇÃO'!$A$7:$J$1308,10,FALSE)</f>
        <v>5.63</v>
      </c>
      <c r="I43" s="61">
        <f>H43*(1+$B$2)</f>
        <v>7.0307439999999994</v>
      </c>
      <c r="J43" s="60">
        <f>I43*G43</f>
        <v>140.61488</v>
      </c>
    </row>
    <row r="44" spans="1:10" ht="15" customHeight="1" x14ac:dyDescent="0.2">
      <c r="A44" s="51">
        <v>11</v>
      </c>
      <c r="B44" s="52"/>
      <c r="C44" s="52"/>
      <c r="D44" s="52" t="s">
        <v>38</v>
      </c>
      <c r="E44" s="52"/>
      <c r="F44" s="52"/>
      <c r="G44" s="53"/>
      <c r="H44" s="55"/>
      <c r="I44" s="55"/>
      <c r="J44" s="54">
        <f>J45+J46+J47</f>
        <v>8590.0372650400004</v>
      </c>
    </row>
    <row r="45" spans="1:10" ht="15" customHeight="1" x14ac:dyDescent="0.2">
      <c r="A45" s="56" t="s">
        <v>95</v>
      </c>
      <c r="B45" s="57" t="s">
        <v>66</v>
      </c>
      <c r="C45" s="57" t="s">
        <v>99</v>
      </c>
      <c r="D45" s="57" t="s">
        <v>174</v>
      </c>
      <c r="E45" s="57" t="s">
        <v>99</v>
      </c>
      <c r="F45" s="58" t="s">
        <v>48</v>
      </c>
      <c r="G45" s="59">
        <v>46.24</v>
      </c>
      <c r="H45" s="61">
        <f>VLOOKUP(B45,'CADERNO DE COMPOSIÇÃO'!$A$7:$J$1308,10,FALSE)</f>
        <v>7.45</v>
      </c>
      <c r="I45" s="61">
        <f>H45*(1+$B$2)</f>
        <v>9.3035599999999992</v>
      </c>
      <c r="J45" s="60">
        <f>I45*G45</f>
        <v>430.19661439999999</v>
      </c>
    </row>
    <row r="46" spans="1:10" ht="15" customHeight="1" x14ac:dyDescent="0.2">
      <c r="A46" s="56" t="s">
        <v>96</v>
      </c>
      <c r="B46" s="57" t="s">
        <v>121</v>
      </c>
      <c r="C46" s="57" t="s">
        <v>99</v>
      </c>
      <c r="D46" s="57" t="s">
        <v>175</v>
      </c>
      <c r="E46" s="57" t="s">
        <v>99</v>
      </c>
      <c r="F46" s="58" t="s">
        <v>48</v>
      </c>
      <c r="G46" s="59">
        <v>46.24</v>
      </c>
      <c r="H46" s="61">
        <f>VLOOKUP(B46,'CADERNO DE COMPOSIÇÃO'!$A$7:$J$1308,10,FALSE)</f>
        <v>30.46</v>
      </c>
      <c r="I46" s="61">
        <f>H46*(1+$B$2)</f>
        <v>38.038447999999995</v>
      </c>
      <c r="J46" s="60">
        <f>I46*G46</f>
        <v>1758.8978355199999</v>
      </c>
    </row>
    <row r="47" spans="1:10" ht="15" customHeight="1" x14ac:dyDescent="0.2">
      <c r="A47" s="56" t="s">
        <v>97</v>
      </c>
      <c r="B47" s="57" t="s">
        <v>135</v>
      </c>
      <c r="C47" s="57" t="s">
        <v>99</v>
      </c>
      <c r="D47" s="57" t="s">
        <v>127</v>
      </c>
      <c r="E47" s="57" t="s">
        <v>99</v>
      </c>
      <c r="F47" s="58" t="s">
        <v>48</v>
      </c>
      <c r="G47" s="59">
        <v>84.29</v>
      </c>
      <c r="H47" s="61">
        <f>VLOOKUP(B47,'CADERNO DE COMPOSIÇÃO'!$A$7:$J$1308,10,FALSE)</f>
        <v>60.81</v>
      </c>
      <c r="I47" s="61">
        <f>H47*(1+$B$2)</f>
        <v>75.939527999999996</v>
      </c>
      <c r="J47" s="60">
        <f>I47*G47</f>
        <v>6400.94281512</v>
      </c>
    </row>
    <row r="48" spans="1:10" ht="15" customHeight="1" x14ac:dyDescent="0.2">
      <c r="A48" s="51">
        <v>12</v>
      </c>
      <c r="B48" s="52"/>
      <c r="C48" s="52"/>
      <c r="D48" s="52" t="s">
        <v>33</v>
      </c>
      <c r="E48" s="52"/>
      <c r="F48" s="52"/>
      <c r="G48" s="53"/>
      <c r="H48" s="55"/>
      <c r="I48" s="55"/>
      <c r="J48" s="54">
        <f>J49+J50</f>
        <v>14708.924488719998</v>
      </c>
    </row>
    <row r="49" spans="1:10" ht="15" customHeight="1" x14ac:dyDescent="0.2">
      <c r="A49" s="56" t="s">
        <v>69</v>
      </c>
      <c r="B49" s="57" t="s">
        <v>71</v>
      </c>
      <c r="C49" s="57" t="s">
        <v>99</v>
      </c>
      <c r="D49" s="57" t="s">
        <v>75</v>
      </c>
      <c r="E49" s="57" t="s">
        <v>99</v>
      </c>
      <c r="F49" s="58" t="s">
        <v>48</v>
      </c>
      <c r="G49" s="59">
        <v>372.03</v>
      </c>
      <c r="H49" s="61">
        <f>VLOOKUP(B49,'CADERNO DE COMPOSIÇÃO'!$A$7:$J$1308,10,FALSE)</f>
        <v>28.93</v>
      </c>
      <c r="I49" s="61">
        <f>H49*(1+$B$2)</f>
        <v>36.127783999999998</v>
      </c>
      <c r="J49" s="60">
        <f>I49*G49</f>
        <v>13440.619481519998</v>
      </c>
    </row>
    <row r="50" spans="1:10" ht="15" customHeight="1" x14ac:dyDescent="0.2">
      <c r="A50" s="56" t="s">
        <v>70</v>
      </c>
      <c r="B50" s="57" t="s">
        <v>40</v>
      </c>
      <c r="C50" s="57" t="s">
        <v>99</v>
      </c>
      <c r="D50" s="57" t="s">
        <v>172</v>
      </c>
      <c r="E50" s="57" t="s">
        <v>99</v>
      </c>
      <c r="F50" s="58" t="s">
        <v>48</v>
      </c>
      <c r="G50" s="59">
        <v>27.94</v>
      </c>
      <c r="H50" s="61">
        <f>VLOOKUP(B50,'CADERNO DE COMPOSIÇÃO'!$A$7:$J$1308,10,FALSE)</f>
        <v>36.35</v>
      </c>
      <c r="I50" s="61">
        <f>H50*(1+$B$2)</f>
        <v>45.393879999999996</v>
      </c>
      <c r="J50" s="60">
        <f>I50*G50</f>
        <v>1268.3050071999999</v>
      </c>
    </row>
    <row r="51" spans="1:10" ht="15" customHeight="1" x14ac:dyDescent="0.2">
      <c r="A51" s="51">
        <v>13</v>
      </c>
      <c r="B51" s="52"/>
      <c r="C51" s="52"/>
      <c r="D51" s="52" t="s">
        <v>123</v>
      </c>
      <c r="E51" s="52"/>
      <c r="F51" s="52"/>
      <c r="G51" s="53"/>
      <c r="H51" s="55"/>
      <c r="I51" s="55"/>
      <c r="J51" s="54">
        <f>J52+J53+J54+J55</f>
        <v>5756.2936480000008</v>
      </c>
    </row>
    <row r="52" spans="1:10" ht="15" customHeight="1" x14ac:dyDescent="0.2">
      <c r="A52" s="56" t="s">
        <v>42</v>
      </c>
      <c r="B52" s="57" t="s">
        <v>65</v>
      </c>
      <c r="C52" s="57" t="s">
        <v>99</v>
      </c>
      <c r="D52" s="57" t="s">
        <v>24</v>
      </c>
      <c r="E52" s="57" t="s">
        <v>99</v>
      </c>
      <c r="F52" s="58" t="s">
        <v>72</v>
      </c>
      <c r="G52" s="59">
        <v>7</v>
      </c>
      <c r="H52" s="61">
        <f>VLOOKUP(B52,'CADERNO DE COMPOSIÇÃO'!$A$7:$J$1308,10,FALSE)</f>
        <v>287.32</v>
      </c>
      <c r="I52" s="61">
        <f>H52*(1+$B$2)</f>
        <v>358.80521599999997</v>
      </c>
      <c r="J52" s="60">
        <f>I52*G52</f>
        <v>2511.636512</v>
      </c>
    </row>
    <row r="53" spans="1:10" ht="15" customHeight="1" x14ac:dyDescent="0.2">
      <c r="A53" s="56" t="s">
        <v>43</v>
      </c>
      <c r="B53" s="57" t="s">
        <v>17</v>
      </c>
      <c r="C53" s="57" t="s">
        <v>99</v>
      </c>
      <c r="D53" s="57" t="s">
        <v>31</v>
      </c>
      <c r="E53" s="57" t="s">
        <v>99</v>
      </c>
      <c r="F53" s="58" t="s">
        <v>72</v>
      </c>
      <c r="G53" s="59">
        <v>7</v>
      </c>
      <c r="H53" s="61">
        <f>VLOOKUP(B53,'CADERNO DE COMPOSIÇÃO'!$A$7:$J$1308,10,FALSE)</f>
        <v>262.06</v>
      </c>
      <c r="I53" s="61">
        <f>H53*(1+$B$2)</f>
        <v>327.26052799999997</v>
      </c>
      <c r="J53" s="60">
        <f>I53*G53</f>
        <v>2290.8236959999999</v>
      </c>
    </row>
    <row r="54" spans="1:10" ht="15" customHeight="1" x14ac:dyDescent="0.2">
      <c r="A54" s="56" t="s">
        <v>44</v>
      </c>
      <c r="B54" s="57" t="s">
        <v>81</v>
      </c>
      <c r="C54" s="57" t="s">
        <v>99</v>
      </c>
      <c r="D54" s="57" t="s">
        <v>130</v>
      </c>
      <c r="E54" s="57" t="s">
        <v>99</v>
      </c>
      <c r="F54" s="58" t="s">
        <v>72</v>
      </c>
      <c r="G54" s="59">
        <v>4</v>
      </c>
      <c r="H54" s="61">
        <f>VLOOKUP(B54,'CADERNO DE COMPOSIÇÃO'!$A$7:$J$1308,10,FALSE)</f>
        <v>104.77</v>
      </c>
      <c r="I54" s="61">
        <f>H54*(1+$B$2)</f>
        <v>130.83677599999999</v>
      </c>
      <c r="J54" s="60">
        <f>I54*G54</f>
        <v>523.34710399999994</v>
      </c>
    </row>
    <row r="55" spans="1:10" ht="15" customHeight="1" x14ac:dyDescent="0.2">
      <c r="A55" s="56" t="s">
        <v>45</v>
      </c>
      <c r="B55" s="57" t="s">
        <v>80</v>
      </c>
      <c r="C55" s="57" t="s">
        <v>99</v>
      </c>
      <c r="D55" s="57" t="s">
        <v>112</v>
      </c>
      <c r="E55" s="57" t="s">
        <v>99</v>
      </c>
      <c r="F55" s="58" t="s">
        <v>72</v>
      </c>
      <c r="G55" s="59">
        <v>4</v>
      </c>
      <c r="H55" s="61">
        <f>VLOOKUP(B55,'CADERNO DE COMPOSIÇÃO'!$A$7:$J$1308,10,FALSE)</f>
        <v>86.18</v>
      </c>
      <c r="I55" s="61">
        <f>H55*(1+$B$2)</f>
        <v>107.621584</v>
      </c>
      <c r="J55" s="60">
        <f>I55*G55</f>
        <v>430.48633599999999</v>
      </c>
    </row>
    <row r="56" spans="1:10" ht="15" customHeight="1" x14ac:dyDescent="0.2">
      <c r="A56" s="51">
        <v>14</v>
      </c>
      <c r="B56" s="52"/>
      <c r="C56" s="52"/>
      <c r="D56" s="52" t="s">
        <v>148</v>
      </c>
      <c r="E56" s="52"/>
      <c r="F56" s="52"/>
      <c r="G56" s="53"/>
      <c r="H56" s="55"/>
      <c r="I56" s="55"/>
      <c r="J56" s="54">
        <f>J57+J58+J59+J60</f>
        <v>2624.4281280000005</v>
      </c>
    </row>
    <row r="57" spans="1:10" ht="15" customHeight="1" x14ac:dyDescent="0.2">
      <c r="A57" s="56" t="s">
        <v>18</v>
      </c>
      <c r="B57" s="57" t="s">
        <v>53</v>
      </c>
      <c r="C57" s="57" t="s">
        <v>99</v>
      </c>
      <c r="D57" s="57" t="s">
        <v>132</v>
      </c>
      <c r="E57" s="57" t="s">
        <v>99</v>
      </c>
      <c r="F57" s="58" t="s">
        <v>72</v>
      </c>
      <c r="G57" s="59">
        <v>4</v>
      </c>
      <c r="H57" s="61">
        <f>VLOOKUP(B57,'CADERNO DE COMPOSIÇÃO'!$A$7:$J$1308,10,FALSE)</f>
        <v>154.80000000000001</v>
      </c>
      <c r="I57" s="61">
        <f>H57*(1+$B$2)</f>
        <v>193.31424000000001</v>
      </c>
      <c r="J57" s="60">
        <f>I57*G57</f>
        <v>773.25696000000005</v>
      </c>
    </row>
    <row r="58" spans="1:10" ht="15" customHeight="1" x14ac:dyDescent="0.2">
      <c r="A58" s="56" t="s">
        <v>19</v>
      </c>
      <c r="B58" s="57" t="s">
        <v>141</v>
      </c>
      <c r="C58" s="57" t="s">
        <v>99</v>
      </c>
      <c r="D58" s="57" t="s">
        <v>103</v>
      </c>
      <c r="E58" s="57" t="s">
        <v>99</v>
      </c>
      <c r="F58" s="58" t="s">
        <v>92</v>
      </c>
      <c r="G58" s="59">
        <v>1</v>
      </c>
      <c r="H58" s="61">
        <f>VLOOKUP(B58,'CADERNO DE COMPOSIÇÃO'!$A$7:$J$1308,10,FALSE)</f>
        <v>14.93</v>
      </c>
      <c r="I58" s="61">
        <f>H58*(1+$B$2)</f>
        <v>18.644583999999998</v>
      </c>
      <c r="J58" s="60">
        <f>I58*G58</f>
        <v>18.644583999999998</v>
      </c>
    </row>
    <row r="59" spans="1:10" ht="15" customHeight="1" x14ac:dyDescent="0.2">
      <c r="A59" s="56" t="s">
        <v>20</v>
      </c>
      <c r="B59" s="57" t="s">
        <v>83</v>
      </c>
      <c r="C59" s="57" t="s">
        <v>99</v>
      </c>
      <c r="D59" s="57" t="s">
        <v>73</v>
      </c>
      <c r="E59" s="57" t="s">
        <v>99</v>
      </c>
      <c r="F59" s="58" t="s">
        <v>92</v>
      </c>
      <c r="G59" s="59">
        <v>3</v>
      </c>
      <c r="H59" s="61">
        <f>VLOOKUP(B59,'CADERNO DE COMPOSIÇÃO'!$A$7:$J$1308,10,FALSE)</f>
        <v>76.61</v>
      </c>
      <c r="I59" s="61">
        <f>H59*(1+$B$2)</f>
        <v>95.670567999999989</v>
      </c>
      <c r="J59" s="60">
        <f>I59*G59</f>
        <v>287.01170399999995</v>
      </c>
    </row>
    <row r="60" spans="1:10" ht="15" customHeight="1" x14ac:dyDescent="0.2">
      <c r="A60" s="56" t="s">
        <v>21</v>
      </c>
      <c r="B60" s="57" t="s">
        <v>149</v>
      </c>
      <c r="C60" s="57" t="s">
        <v>99</v>
      </c>
      <c r="D60" s="57" t="s">
        <v>122</v>
      </c>
      <c r="E60" s="57" t="s">
        <v>99</v>
      </c>
      <c r="F60" s="58" t="s">
        <v>72</v>
      </c>
      <c r="G60" s="59">
        <v>20</v>
      </c>
      <c r="H60" s="61">
        <f>VLOOKUP(B60,'CADERNO DE COMPOSIÇÃO'!$A$7:$J$1308,10,FALSE)</f>
        <v>61.88000000000001</v>
      </c>
      <c r="I60" s="61">
        <f>H60*(1+$B$2)</f>
        <v>77.275744000000003</v>
      </c>
      <c r="J60" s="60">
        <f>I60*G60</f>
        <v>1545.5148800000002</v>
      </c>
    </row>
    <row r="61" spans="1:10" ht="15" customHeight="1" x14ac:dyDescent="0.2">
      <c r="A61" s="51">
        <v>15</v>
      </c>
      <c r="B61" s="52"/>
      <c r="C61" s="52"/>
      <c r="D61" s="52" t="s">
        <v>84</v>
      </c>
      <c r="E61" s="52"/>
      <c r="F61" s="52"/>
      <c r="G61" s="53"/>
      <c r="H61" s="55"/>
      <c r="I61" s="55"/>
      <c r="J61" s="54">
        <f>J62+J63+J64+J65</f>
        <v>2334.7901975999998</v>
      </c>
    </row>
    <row r="62" spans="1:10" ht="15" customHeight="1" x14ac:dyDescent="0.2">
      <c r="A62" s="56" t="s">
        <v>176</v>
      </c>
      <c r="B62" s="57" t="s">
        <v>15</v>
      </c>
      <c r="C62" s="57" t="s">
        <v>99</v>
      </c>
      <c r="D62" s="57" t="s">
        <v>182</v>
      </c>
      <c r="E62" s="57" t="s">
        <v>99</v>
      </c>
      <c r="F62" s="58" t="s">
        <v>92</v>
      </c>
      <c r="G62" s="59">
        <v>1</v>
      </c>
      <c r="H62" s="61">
        <f>VLOOKUP(B62,'CADERNO DE COMPOSIÇÃO'!$A$7:$J$1308,10,FALSE)</f>
        <v>522.70000000000005</v>
      </c>
      <c r="I62" s="61">
        <f>H62*(1+$B$2)</f>
        <v>652.74775999999997</v>
      </c>
      <c r="J62" s="60">
        <f>I62*G62</f>
        <v>652.74775999999997</v>
      </c>
    </row>
    <row r="63" spans="1:10" ht="15" customHeight="1" x14ac:dyDescent="0.2">
      <c r="A63" s="56" t="s">
        <v>177</v>
      </c>
      <c r="B63" s="57" t="s">
        <v>82</v>
      </c>
      <c r="C63" s="57" t="s">
        <v>99</v>
      </c>
      <c r="D63" s="57" t="s">
        <v>9</v>
      </c>
      <c r="E63" s="57" t="s">
        <v>99</v>
      </c>
      <c r="F63" s="58" t="s">
        <v>92</v>
      </c>
      <c r="G63" s="59">
        <v>2</v>
      </c>
      <c r="H63" s="61">
        <f>VLOOKUP(B63,'CADERNO DE COMPOSIÇÃO'!$A$7:$J$1308,10,FALSE)</f>
        <v>431.78000000000003</v>
      </c>
      <c r="I63" s="61">
        <f>H63*(1+$B$2)</f>
        <v>539.206864</v>
      </c>
      <c r="J63" s="60">
        <f>I63*G63</f>
        <v>1078.413728</v>
      </c>
    </row>
    <row r="64" spans="1:10" ht="15" customHeight="1" x14ac:dyDescent="0.2">
      <c r="A64" s="56" t="s">
        <v>178</v>
      </c>
      <c r="B64" s="57" t="s">
        <v>74</v>
      </c>
      <c r="C64" s="57" t="s">
        <v>99</v>
      </c>
      <c r="D64" s="57" t="s">
        <v>185</v>
      </c>
      <c r="E64" s="57" t="s">
        <v>99</v>
      </c>
      <c r="F64" s="58" t="s">
        <v>92</v>
      </c>
      <c r="G64" s="59">
        <v>1</v>
      </c>
      <c r="H64" s="61">
        <f>VLOOKUP(B64,'CADERNO DE COMPOSIÇÃO'!$A$7:$J$1308,10,FALSE)</f>
        <v>21.049999999999997</v>
      </c>
      <c r="I64" s="61">
        <f>H64*(1+$B$2)</f>
        <v>26.287239999999994</v>
      </c>
      <c r="J64" s="60">
        <f>I64*G64</f>
        <v>26.287239999999994</v>
      </c>
    </row>
    <row r="65" spans="1:10" ht="15" customHeight="1" x14ac:dyDescent="0.2">
      <c r="A65" s="56" t="s">
        <v>179</v>
      </c>
      <c r="B65" s="57" t="s">
        <v>161</v>
      </c>
      <c r="C65" s="57" t="s">
        <v>99</v>
      </c>
      <c r="D65" s="57" t="s">
        <v>37</v>
      </c>
      <c r="E65" s="57" t="s">
        <v>99</v>
      </c>
      <c r="F65" s="58" t="s">
        <v>92</v>
      </c>
      <c r="G65" s="59">
        <v>1</v>
      </c>
      <c r="H65" s="61">
        <f>VLOOKUP(B65,'CADERNO DE COMPOSIÇÃO'!$A$7:$J$1308,10,FALSE)</f>
        <v>462.31700000000001</v>
      </c>
      <c r="I65" s="61">
        <f>H65*(1+$B$2)</f>
        <v>577.34146959999998</v>
      </c>
      <c r="J65" s="60">
        <f>I65*G65</f>
        <v>577.34146959999998</v>
      </c>
    </row>
    <row r="66" spans="1:10" ht="15" customHeight="1" x14ac:dyDescent="0.2">
      <c r="A66" s="51">
        <v>16</v>
      </c>
      <c r="B66" s="52"/>
      <c r="C66" s="52"/>
      <c r="D66" s="52" t="s">
        <v>169</v>
      </c>
      <c r="E66" s="52"/>
      <c r="F66" s="52"/>
      <c r="G66" s="53"/>
      <c r="H66" s="55"/>
      <c r="I66" s="55"/>
      <c r="J66" s="54">
        <f>J67+J68</f>
        <v>2633.2271728000001</v>
      </c>
    </row>
    <row r="67" spans="1:10" ht="15" customHeight="1" x14ac:dyDescent="0.2">
      <c r="A67" s="56" t="s">
        <v>163</v>
      </c>
      <c r="B67" s="57" t="s">
        <v>14</v>
      </c>
      <c r="C67" s="57" t="s">
        <v>99</v>
      </c>
      <c r="D67" s="57" t="s">
        <v>22</v>
      </c>
      <c r="E67" s="57" t="s">
        <v>99</v>
      </c>
      <c r="F67" s="58" t="s">
        <v>48</v>
      </c>
      <c r="G67" s="59">
        <v>4.8</v>
      </c>
      <c r="H67" s="61">
        <f>VLOOKUP(B67,'CADERNO DE COMPOSIÇÃO'!$A$7:$J$1308,10,FALSE)</f>
        <v>200.12</v>
      </c>
      <c r="I67" s="61">
        <f>H67*(1+$B$2)</f>
        <v>249.90985599999999</v>
      </c>
      <c r="J67" s="60">
        <f>I67*G67</f>
        <v>1199.5673087999999</v>
      </c>
    </row>
    <row r="68" spans="1:10" ht="15" customHeight="1" x14ac:dyDescent="0.2">
      <c r="A68" s="56" t="s">
        <v>164</v>
      </c>
      <c r="B68" s="57" t="s">
        <v>3</v>
      </c>
      <c r="C68" s="57" t="s">
        <v>99</v>
      </c>
      <c r="D68" s="57" t="s">
        <v>35</v>
      </c>
      <c r="E68" s="57" t="s">
        <v>99</v>
      </c>
      <c r="F68" s="58" t="s">
        <v>92</v>
      </c>
      <c r="G68" s="59">
        <v>1</v>
      </c>
      <c r="H68" s="61">
        <f>VLOOKUP(B68,'CADERNO DE COMPOSIÇÃO'!$A$7:$J$1308,10,FALSE)</f>
        <v>1148.0300000000002</v>
      </c>
      <c r="I68" s="61">
        <f>H68*(1+$B$2)</f>
        <v>1433.6598640000002</v>
      </c>
      <c r="J68" s="60">
        <f>I68*G68</f>
        <v>1433.6598640000002</v>
      </c>
    </row>
    <row r="69" spans="1:10" ht="15" customHeight="1" x14ac:dyDescent="0.2">
      <c r="A69" s="51">
        <v>17</v>
      </c>
      <c r="B69" s="52"/>
      <c r="C69" s="52"/>
      <c r="D69" s="52" t="s">
        <v>105</v>
      </c>
      <c r="E69" s="52"/>
      <c r="F69" s="52"/>
      <c r="G69" s="53"/>
      <c r="H69" s="55"/>
      <c r="I69" s="55"/>
      <c r="J69" s="54">
        <f>J70+J71</f>
        <v>50656.128137439984</v>
      </c>
    </row>
    <row r="70" spans="1:10" ht="15" customHeight="1" x14ac:dyDescent="0.2">
      <c r="A70" s="56" t="s">
        <v>138</v>
      </c>
      <c r="B70" s="57" t="s">
        <v>162</v>
      </c>
      <c r="C70" s="57" t="s">
        <v>99</v>
      </c>
      <c r="D70" s="57" t="s">
        <v>46</v>
      </c>
      <c r="E70" s="57" t="s">
        <v>99</v>
      </c>
      <c r="F70" s="58" t="s">
        <v>13</v>
      </c>
      <c r="G70" s="59">
        <v>84.46</v>
      </c>
      <c r="H70" s="61">
        <f>VLOOKUP(B70,'CADERNO DE COMPOSIÇÃO'!$A$7:$J$1308,10,FALSE)</f>
        <v>461.03000000000003</v>
      </c>
      <c r="I70" s="61">
        <f>H70*(1+$B$2)</f>
        <v>575.73426399999994</v>
      </c>
      <c r="J70" s="60">
        <f>I70*G70</f>
        <v>48626.515937439988</v>
      </c>
    </row>
    <row r="71" spans="1:10" ht="15" customHeight="1" x14ac:dyDescent="0.2">
      <c r="A71" s="56" t="s">
        <v>139</v>
      </c>
      <c r="B71" s="57" t="s">
        <v>5</v>
      </c>
      <c r="C71" s="57" t="s">
        <v>99</v>
      </c>
      <c r="D71" s="57" t="s">
        <v>50</v>
      </c>
      <c r="E71" s="57" t="s">
        <v>99</v>
      </c>
      <c r="F71" s="58" t="s">
        <v>48</v>
      </c>
      <c r="G71" s="59">
        <v>7.5</v>
      </c>
      <c r="H71" s="61">
        <f>VLOOKUP(B71,'CADERNO DE COMPOSIÇÃO'!$A$7:$J$1308,10,FALSE)</f>
        <v>216.7</v>
      </c>
      <c r="I71" s="61">
        <f>H71*(1+$B$2)</f>
        <v>270.61495999999994</v>
      </c>
      <c r="J71" s="60">
        <f>I71*G71</f>
        <v>2029.6121999999996</v>
      </c>
    </row>
    <row r="72" spans="1:10" ht="15" customHeight="1" x14ac:dyDescent="0.2">
      <c r="A72" s="51">
        <v>18</v>
      </c>
      <c r="B72" s="52"/>
      <c r="C72" s="52"/>
      <c r="D72" s="52" t="s">
        <v>64</v>
      </c>
      <c r="E72" s="52"/>
      <c r="F72" s="52"/>
      <c r="G72" s="53"/>
      <c r="H72" s="55"/>
      <c r="I72" s="55"/>
      <c r="J72" s="54">
        <f>J73</f>
        <v>1470.83664</v>
      </c>
    </row>
    <row r="73" spans="1:10" ht="15" customHeight="1" x14ac:dyDescent="0.2">
      <c r="A73" s="56" t="s">
        <v>114</v>
      </c>
      <c r="B73" s="57" t="s">
        <v>111</v>
      </c>
      <c r="C73" s="57" t="s">
        <v>99</v>
      </c>
      <c r="D73" s="57" t="s">
        <v>62</v>
      </c>
      <c r="E73" s="57" t="s">
        <v>99</v>
      </c>
      <c r="F73" s="58" t="s">
        <v>48</v>
      </c>
      <c r="G73" s="59">
        <v>260</v>
      </c>
      <c r="H73" s="61">
        <f>VLOOKUP(B73,'CADERNO DE COMPOSIÇÃO'!$A$7:$J$1308,10,FALSE)</f>
        <v>4.53</v>
      </c>
      <c r="I73" s="61">
        <f>H73*(1+$B$2)</f>
        <v>5.6570640000000001</v>
      </c>
      <c r="J73" s="60">
        <f>I73*G73</f>
        <v>1470.83664</v>
      </c>
    </row>
    <row r="74" spans="1:10" ht="15" customHeight="1" x14ac:dyDescent="0.2">
      <c r="A74" s="51">
        <v>19</v>
      </c>
      <c r="B74" s="52"/>
      <c r="C74" s="52"/>
      <c r="D74" s="52" t="s">
        <v>115</v>
      </c>
      <c r="E74" s="52"/>
      <c r="F74" s="52"/>
      <c r="G74" s="53"/>
      <c r="H74" s="55"/>
      <c r="I74" s="55"/>
      <c r="J74" s="54">
        <f>J75</f>
        <v>6060.1516639999991</v>
      </c>
    </row>
    <row r="75" spans="1:10" ht="15" customHeight="1" x14ac:dyDescent="0.2">
      <c r="A75" s="66" t="s">
        <v>88</v>
      </c>
      <c r="B75" s="67" t="s">
        <v>68</v>
      </c>
      <c r="C75" s="67" t="s">
        <v>6</v>
      </c>
      <c r="D75" s="67" t="s">
        <v>137</v>
      </c>
      <c r="E75" s="67" t="s">
        <v>63</v>
      </c>
      <c r="F75" s="68" t="s">
        <v>26</v>
      </c>
      <c r="G75" s="69">
        <v>1</v>
      </c>
      <c r="H75" s="70">
        <f>VLOOKUP(B75,'CADERNO DE COMPOSIÇÃO'!$A$7:$J$1308,10,FALSE)</f>
        <v>4852.78</v>
      </c>
      <c r="I75" s="70">
        <f>H75*(1+$B$2)</f>
        <v>6060.1516639999991</v>
      </c>
      <c r="J75" s="70">
        <f>I75*G75</f>
        <v>6060.1516639999991</v>
      </c>
    </row>
    <row r="76" spans="1:10" ht="12" customHeight="1" x14ac:dyDescent="0.2">
      <c r="A76" s="142" t="s">
        <v>12</v>
      </c>
      <c r="B76" s="142"/>
      <c r="C76" s="142"/>
      <c r="D76" s="142"/>
      <c r="E76" s="142"/>
      <c r="F76" s="142"/>
      <c r="G76" s="142"/>
      <c r="H76" s="142"/>
      <c r="I76" s="142"/>
      <c r="J76" s="71">
        <f>J74+J72+J69+J66+J61+J56+J51+J48+J44+J39+J36+J24+J31+J20+J18+J15+J11+J8+J6</f>
        <v>156294.53556639995</v>
      </c>
    </row>
  </sheetData>
  <mergeCells count="7">
    <mergeCell ref="A76:I76"/>
    <mergeCell ref="E1:F1"/>
    <mergeCell ref="I1"/>
    <mergeCell ref="I2"/>
    <mergeCell ref="B1:D1"/>
    <mergeCell ref="B3:E3"/>
    <mergeCell ref="A4:J4"/>
  </mergeCells>
  <printOptions horizontalCentered="1"/>
  <pageMargins left="0.39370078740157483" right="0.39370078740157483" top="1.1811023622047245" bottom="1.1811023622047245" header="0.19685039370078741" footer="0.19685039370078741"/>
  <pageSetup paperSize="9" scale="75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8"/>
  <sheetViews>
    <sheetView tabSelected="1" view="pageBreakPreview" topLeftCell="C1" zoomScaleNormal="100" zoomScaleSheetLayoutView="100" workbookViewId="0">
      <selection activeCell="K6" sqref="K6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69" t="s">
        <v>187</v>
      </c>
      <c r="B1" s="170"/>
      <c r="C1" s="170"/>
      <c r="D1" s="170"/>
      <c r="E1" s="170"/>
      <c r="F1" s="170"/>
      <c r="G1" s="170"/>
      <c r="H1" s="170"/>
      <c r="I1" s="171"/>
      <c r="J1" s="2"/>
      <c r="K1" s="161" t="s">
        <v>188</v>
      </c>
      <c r="L1" s="162" t="s">
        <v>189</v>
      </c>
      <c r="M1" s="162"/>
      <c r="N1" s="162"/>
      <c r="O1" s="162"/>
    </row>
    <row r="2" spans="1:15" ht="15.75" thickBot="1" x14ac:dyDescent="0.3">
      <c r="A2" s="172"/>
      <c r="B2" s="173"/>
      <c r="C2" s="173"/>
      <c r="D2" s="173"/>
      <c r="E2" s="173"/>
      <c r="F2" s="173"/>
      <c r="G2" s="173"/>
      <c r="H2" s="173"/>
      <c r="I2" s="174"/>
      <c r="J2" s="2"/>
      <c r="K2" s="161"/>
      <c r="L2" s="162" t="s">
        <v>190</v>
      </c>
      <c r="M2" s="162" t="s">
        <v>191</v>
      </c>
      <c r="N2" s="162" t="s">
        <v>192</v>
      </c>
      <c r="O2" s="162"/>
    </row>
    <row r="3" spans="1:15" x14ac:dyDescent="0.25">
      <c r="A3" s="3" t="s">
        <v>193</v>
      </c>
      <c r="B3" s="163" t="str">
        <f>PLANILHA!B1</f>
        <v>Reforma e Ampliação da Escola Janio</v>
      </c>
      <c r="C3" s="163"/>
      <c r="D3" s="163"/>
      <c r="E3" s="163"/>
      <c r="F3" s="163"/>
      <c r="G3" s="163"/>
      <c r="H3" s="163"/>
      <c r="I3" s="164"/>
      <c r="J3" s="2"/>
      <c r="K3" s="161"/>
      <c r="L3" s="162"/>
      <c r="M3" s="162"/>
      <c r="N3" s="4" t="s">
        <v>194</v>
      </c>
      <c r="O3" s="5" t="s">
        <v>195</v>
      </c>
    </row>
    <row r="4" spans="1:15" x14ac:dyDescent="0.25">
      <c r="A4" s="6" t="s">
        <v>196</v>
      </c>
      <c r="B4" s="7" t="str">
        <f>PLANILHA!B3</f>
        <v>Sinapi 1/2018 e SEDOP 9/2017 - não desonerada</v>
      </c>
      <c r="C4" s="6"/>
      <c r="D4" s="6"/>
      <c r="E4" s="8"/>
      <c r="F4" s="9"/>
      <c r="G4" s="165"/>
      <c r="H4" s="165"/>
      <c r="I4" s="10"/>
      <c r="J4" s="2"/>
      <c r="K4" s="161"/>
      <c r="L4" s="11">
        <v>156502.32</v>
      </c>
      <c r="M4" s="12">
        <f>PLANILHA!J76</f>
        <v>156294.53556639995</v>
      </c>
      <c r="N4" s="13">
        <f>(L4-M4)/L4</f>
        <v>1.3276763794942861E-3</v>
      </c>
      <c r="O4" s="14">
        <f>L4-M4</f>
        <v>207.78443360005622</v>
      </c>
    </row>
    <row r="5" spans="1:15" x14ac:dyDescent="0.25">
      <c r="A5" s="6"/>
      <c r="B5" s="15"/>
      <c r="C5" s="8"/>
      <c r="D5" s="16"/>
      <c r="E5" s="8"/>
      <c r="F5" s="17"/>
      <c r="G5" s="18"/>
      <c r="H5" s="19"/>
      <c r="I5" s="20"/>
      <c r="J5" s="2"/>
      <c r="K5" s="21">
        <v>5.0000000000000001E-4</v>
      </c>
      <c r="L5" s="166" t="s">
        <v>197</v>
      </c>
      <c r="M5" s="167"/>
      <c r="N5" s="167"/>
      <c r="O5" s="168"/>
    </row>
    <row r="6" spans="1:15" x14ac:dyDescent="0.25">
      <c r="A6" s="22" t="s">
        <v>198</v>
      </c>
      <c r="B6" s="153" t="s">
        <v>199</v>
      </c>
      <c r="C6" s="154"/>
      <c r="D6" s="154"/>
      <c r="E6" s="154"/>
      <c r="F6" s="154"/>
      <c r="G6" s="154"/>
      <c r="H6" s="155"/>
      <c r="I6" s="23" t="s">
        <v>200</v>
      </c>
      <c r="J6" s="2"/>
      <c r="K6" s="24"/>
      <c r="L6" s="24"/>
      <c r="M6" s="25"/>
      <c r="N6" s="24"/>
      <c r="O6" s="24"/>
    </row>
    <row r="7" spans="1:15" x14ac:dyDescent="0.25">
      <c r="A7" s="26" t="str">
        <f>PLANILHA!B7</f>
        <v>010004</v>
      </c>
      <c r="B7" s="160" t="str">
        <f>VLOOKUP(A7,PLANILHA!$B$7:$F$696,3,FALSE)</f>
        <v>Placa da obra em chapa galvanizada</v>
      </c>
      <c r="C7" s="160"/>
      <c r="D7" s="160"/>
      <c r="E7" s="160"/>
      <c r="F7" s="160"/>
      <c r="G7" s="160"/>
      <c r="H7" s="160"/>
      <c r="I7" s="27" t="str">
        <f>VLOOKUP(A7,PLANILHA!$B$7:$F$696,5,FALSE)</f>
        <v>m²</v>
      </c>
      <c r="J7" s="28">
        <f>I18</f>
        <v>326.51</v>
      </c>
      <c r="K7" s="24"/>
      <c r="L7" s="24"/>
      <c r="M7" s="24"/>
      <c r="N7" s="24"/>
      <c r="O7" s="24"/>
    </row>
    <row r="8" spans="1:15" x14ac:dyDescent="0.25">
      <c r="A8" s="29" t="s">
        <v>201</v>
      </c>
      <c r="B8" s="30" t="s">
        <v>202</v>
      </c>
      <c r="C8" s="31" t="s">
        <v>198</v>
      </c>
      <c r="D8" s="31" t="s">
        <v>203</v>
      </c>
      <c r="E8" s="31" t="s">
        <v>200</v>
      </c>
      <c r="F8" s="32" t="s">
        <v>204</v>
      </c>
      <c r="G8" s="33" t="s">
        <v>205</v>
      </c>
      <c r="H8" s="34" t="s">
        <v>206</v>
      </c>
      <c r="I8" s="35" t="s">
        <v>207</v>
      </c>
      <c r="J8" s="2"/>
      <c r="K8" s="24"/>
      <c r="L8" s="24"/>
      <c r="M8" s="24"/>
      <c r="N8" s="24"/>
      <c r="O8" s="24"/>
    </row>
    <row r="9" spans="1:15" ht="24" x14ac:dyDescent="0.25">
      <c r="A9" s="8" t="s">
        <v>208</v>
      </c>
      <c r="B9" s="8" t="s">
        <v>209</v>
      </c>
      <c r="C9" s="8">
        <v>88262</v>
      </c>
      <c r="D9" s="16" t="s">
        <v>212</v>
      </c>
      <c r="E9" s="8" t="s">
        <v>213</v>
      </c>
      <c r="F9" s="36">
        <v>3</v>
      </c>
      <c r="G9" s="37">
        <v>19.03</v>
      </c>
      <c r="H9" s="38">
        <f t="shared" ref="H9:H12" si="0">IF(E9="H",G9,TRUNC(G9*(1-$K$5),2))</f>
        <v>19.03</v>
      </c>
      <c r="I9" s="39">
        <f t="shared" ref="I9:I12" si="1">TRUNC(H9*F9,2)</f>
        <v>57.09</v>
      </c>
      <c r="J9" s="2"/>
      <c r="K9" s="24"/>
      <c r="L9" s="24"/>
      <c r="M9" s="24"/>
      <c r="N9" s="24"/>
      <c r="O9" s="24"/>
    </row>
    <row r="10" spans="1:15" x14ac:dyDescent="0.25">
      <c r="A10" s="8" t="s">
        <v>208</v>
      </c>
      <c r="B10" s="8" t="s">
        <v>209</v>
      </c>
      <c r="C10" s="8">
        <v>88316</v>
      </c>
      <c r="D10" s="16" t="s">
        <v>214</v>
      </c>
      <c r="E10" s="8" t="s">
        <v>213</v>
      </c>
      <c r="F10" s="36">
        <v>5</v>
      </c>
      <c r="G10" s="37">
        <v>15.12</v>
      </c>
      <c r="H10" s="38">
        <f t="shared" si="0"/>
        <v>15.12</v>
      </c>
      <c r="I10" s="39">
        <f t="shared" si="1"/>
        <v>75.599999999999994</v>
      </c>
      <c r="J10" s="2"/>
      <c r="K10" s="24"/>
      <c r="L10" s="24"/>
      <c r="M10" s="24"/>
      <c r="N10" s="24"/>
      <c r="O10" s="24"/>
    </row>
    <row r="11" spans="1:15" x14ac:dyDescent="0.25">
      <c r="A11" s="8" t="s">
        <v>208</v>
      </c>
      <c r="B11" s="8" t="s">
        <v>209</v>
      </c>
      <c r="C11" s="8">
        <v>88310</v>
      </c>
      <c r="D11" s="16" t="s">
        <v>215</v>
      </c>
      <c r="E11" s="8" t="s">
        <v>213</v>
      </c>
      <c r="F11" s="36">
        <v>6.4630000000000001</v>
      </c>
      <c r="G11" s="37">
        <v>19.059999999999999</v>
      </c>
      <c r="H11" s="38">
        <f t="shared" si="0"/>
        <v>19.059999999999999</v>
      </c>
      <c r="I11" s="39">
        <f t="shared" si="1"/>
        <v>123.18</v>
      </c>
      <c r="J11" s="2"/>
      <c r="K11" s="24"/>
      <c r="L11" s="24"/>
      <c r="M11" s="24"/>
      <c r="N11" s="24"/>
      <c r="O11" s="24"/>
    </row>
    <row r="12" spans="1:15" x14ac:dyDescent="0.25">
      <c r="A12" s="8" t="s">
        <v>99</v>
      </c>
      <c r="B12" s="8" t="s">
        <v>216</v>
      </c>
      <c r="C12" s="8" t="s">
        <v>217</v>
      </c>
      <c r="D12" s="16" t="s">
        <v>218</v>
      </c>
      <c r="E12" s="8" t="s">
        <v>219</v>
      </c>
      <c r="F12" s="36">
        <v>0.1</v>
      </c>
      <c r="G12" s="37">
        <v>7.5</v>
      </c>
      <c r="H12" s="38">
        <f t="shared" si="0"/>
        <v>7.49</v>
      </c>
      <c r="I12" s="39">
        <f t="shared" si="1"/>
        <v>0.74</v>
      </c>
      <c r="J12" s="2"/>
      <c r="K12" s="24"/>
      <c r="L12" s="24"/>
      <c r="M12" s="24"/>
      <c r="N12" s="24"/>
      <c r="O12" s="24"/>
    </row>
    <row r="13" spans="1:15" x14ac:dyDescent="0.25">
      <c r="A13" s="8" t="s">
        <v>99</v>
      </c>
      <c r="B13" s="8" t="s">
        <v>216</v>
      </c>
      <c r="C13" s="8" t="s">
        <v>220</v>
      </c>
      <c r="D13" s="16" t="s">
        <v>221</v>
      </c>
      <c r="E13" s="8" t="s">
        <v>222</v>
      </c>
      <c r="F13" s="36">
        <v>0.16</v>
      </c>
      <c r="G13" s="37">
        <v>95</v>
      </c>
      <c r="H13" s="38">
        <f t="shared" ref="H13:H17" si="2">IF(E13="H",G13,TRUNC(G13*(1-$K$5),2))</f>
        <v>94.95</v>
      </c>
      <c r="I13" s="39">
        <f t="shared" ref="I13:I17" si="3">TRUNC(H13*F13,2)</f>
        <v>15.19</v>
      </c>
      <c r="J13" s="2"/>
      <c r="K13" s="24"/>
      <c r="L13" s="24"/>
      <c r="M13" s="24"/>
      <c r="N13" s="24"/>
      <c r="O13" s="24"/>
    </row>
    <row r="14" spans="1:15" x14ac:dyDescent="0.25">
      <c r="A14" s="8" t="s">
        <v>99</v>
      </c>
      <c r="B14" s="8" t="s">
        <v>216</v>
      </c>
      <c r="C14" s="8" t="s">
        <v>223</v>
      </c>
      <c r="D14" s="16" t="s">
        <v>224</v>
      </c>
      <c r="E14" s="8" t="s">
        <v>222</v>
      </c>
      <c r="F14" s="36">
        <v>0.17</v>
      </c>
      <c r="G14" s="37">
        <v>154.5</v>
      </c>
      <c r="H14" s="38">
        <f t="shared" si="2"/>
        <v>154.41999999999999</v>
      </c>
      <c r="I14" s="39">
        <f t="shared" si="3"/>
        <v>26.25</v>
      </c>
      <c r="J14" s="2"/>
      <c r="K14" s="24"/>
      <c r="L14" s="24"/>
      <c r="M14" s="24"/>
      <c r="N14" s="24"/>
      <c r="O14" s="24"/>
    </row>
    <row r="15" spans="1:15" x14ac:dyDescent="0.25">
      <c r="A15" s="8" t="s">
        <v>99</v>
      </c>
      <c r="B15" s="8" t="s">
        <v>216</v>
      </c>
      <c r="C15" s="8" t="s">
        <v>225</v>
      </c>
      <c r="D15" s="16" t="s">
        <v>226</v>
      </c>
      <c r="E15" s="8" t="s">
        <v>227</v>
      </c>
      <c r="F15" s="36">
        <v>0.5</v>
      </c>
      <c r="G15" s="37">
        <v>40</v>
      </c>
      <c r="H15" s="38">
        <f t="shared" si="2"/>
        <v>39.979999999999997</v>
      </c>
      <c r="I15" s="39">
        <f t="shared" si="3"/>
        <v>19.989999999999998</v>
      </c>
      <c r="J15" s="2"/>
      <c r="K15" s="24"/>
      <c r="L15" s="24"/>
      <c r="M15" s="24"/>
      <c r="N15" s="24"/>
      <c r="O15" s="24"/>
    </row>
    <row r="16" spans="1:15" x14ac:dyDescent="0.25">
      <c r="A16" s="8" t="s">
        <v>99</v>
      </c>
      <c r="B16" s="8" t="s">
        <v>216</v>
      </c>
      <c r="C16" s="8" t="s">
        <v>228</v>
      </c>
      <c r="D16" s="16" t="s">
        <v>229</v>
      </c>
      <c r="E16" s="8" t="s">
        <v>230</v>
      </c>
      <c r="F16" s="36">
        <v>6.6000000000000003E-2</v>
      </c>
      <c r="G16" s="37">
        <v>96</v>
      </c>
      <c r="H16" s="38">
        <f t="shared" si="2"/>
        <v>95.95</v>
      </c>
      <c r="I16" s="39">
        <f t="shared" si="3"/>
        <v>6.33</v>
      </c>
      <c r="J16" s="2"/>
      <c r="K16" s="24"/>
      <c r="L16" s="24"/>
      <c r="M16" s="24"/>
      <c r="N16" s="24"/>
      <c r="O16" s="24"/>
    </row>
    <row r="17" spans="1:15" x14ac:dyDescent="0.25">
      <c r="A17" s="8" t="s">
        <v>99</v>
      </c>
      <c r="B17" s="8" t="s">
        <v>216</v>
      </c>
      <c r="C17" s="8" t="s">
        <v>231</v>
      </c>
      <c r="D17" s="16" t="s">
        <v>232</v>
      </c>
      <c r="E17" s="8" t="s">
        <v>230</v>
      </c>
      <c r="F17" s="36">
        <v>3.3000000000000002E-2</v>
      </c>
      <c r="G17" s="37">
        <v>65</v>
      </c>
      <c r="H17" s="38">
        <f t="shared" si="2"/>
        <v>64.959999999999994</v>
      </c>
      <c r="I17" s="39">
        <f t="shared" si="3"/>
        <v>2.14</v>
      </c>
      <c r="J17" s="2"/>
      <c r="K17" s="24"/>
      <c r="L17" s="24"/>
      <c r="M17" s="24"/>
      <c r="N17" s="24"/>
      <c r="O17" s="24"/>
    </row>
    <row r="18" spans="1:15" x14ac:dyDescent="0.25">
      <c r="A18" s="159" t="s">
        <v>210</v>
      </c>
      <c r="B18" s="159"/>
      <c r="C18" s="159"/>
      <c r="D18" s="159"/>
      <c r="E18" s="159"/>
      <c r="F18" s="159"/>
      <c r="G18" s="159"/>
      <c r="H18" s="159"/>
      <c r="I18" s="41">
        <f>SUM(I9:I17)</f>
        <v>326.51</v>
      </c>
      <c r="J18" s="2"/>
      <c r="K18" s="24"/>
      <c r="L18" s="24"/>
      <c r="M18" s="24"/>
      <c r="N18" s="24"/>
      <c r="O18" s="24"/>
    </row>
    <row r="19" spans="1:15" x14ac:dyDescent="0.25">
      <c r="A19" s="150"/>
      <c r="B19" s="151"/>
      <c r="C19" s="151"/>
      <c r="D19" s="151"/>
      <c r="E19" s="151"/>
      <c r="F19" s="151"/>
      <c r="G19" s="151"/>
      <c r="H19" s="151"/>
      <c r="I19" s="152"/>
      <c r="J19" s="2"/>
      <c r="K19" s="24"/>
      <c r="L19" s="24"/>
      <c r="M19" s="24"/>
      <c r="N19" s="24"/>
      <c r="O19" s="24"/>
    </row>
    <row r="20" spans="1:15" x14ac:dyDescent="0.25">
      <c r="A20" s="22" t="s">
        <v>198</v>
      </c>
      <c r="B20" s="153" t="s">
        <v>199</v>
      </c>
      <c r="C20" s="154"/>
      <c r="D20" s="154"/>
      <c r="E20" s="154"/>
      <c r="F20" s="154"/>
      <c r="G20" s="154"/>
      <c r="H20" s="155"/>
      <c r="I20" s="40" t="s">
        <v>200</v>
      </c>
      <c r="J20" s="2"/>
      <c r="K20" s="24"/>
    </row>
    <row r="21" spans="1:15" ht="15" customHeight="1" x14ac:dyDescent="0.25">
      <c r="A21" s="26" t="s">
        <v>41</v>
      </c>
      <c r="B21" s="160" t="str">
        <f>VLOOKUP(A21,PLANILHA!$B$7:$F$696,3,FALSE)</f>
        <v>Escavação manual ate 1.50m de profundidade</v>
      </c>
      <c r="C21" s="160"/>
      <c r="D21" s="160"/>
      <c r="E21" s="160"/>
      <c r="F21" s="160"/>
      <c r="G21" s="160"/>
      <c r="H21" s="160"/>
      <c r="I21" s="27" t="str">
        <f>VLOOKUP(A21,PLANILHA!$B$7:$F$696,5,FALSE)</f>
        <v>m³</v>
      </c>
      <c r="J21" s="28">
        <f>I24</f>
        <v>34.03</v>
      </c>
      <c r="K21" s="24"/>
    </row>
    <row r="22" spans="1:15" x14ac:dyDescent="0.25">
      <c r="A22" s="29" t="s">
        <v>201</v>
      </c>
      <c r="B22" s="30" t="s">
        <v>202</v>
      </c>
      <c r="C22" s="31" t="s">
        <v>198</v>
      </c>
      <c r="D22" s="31" t="s">
        <v>203</v>
      </c>
      <c r="E22" s="31" t="s">
        <v>200</v>
      </c>
      <c r="F22" s="32" t="s">
        <v>204</v>
      </c>
      <c r="G22" s="33" t="s">
        <v>205</v>
      </c>
      <c r="H22" s="34" t="s">
        <v>206</v>
      </c>
      <c r="I22" s="35" t="s">
        <v>207</v>
      </c>
      <c r="J22" s="2"/>
      <c r="K22" s="24"/>
    </row>
    <row r="23" spans="1:15" x14ac:dyDescent="0.25">
      <c r="A23" s="8" t="s">
        <v>208</v>
      </c>
      <c r="B23" s="8" t="s">
        <v>209</v>
      </c>
      <c r="C23" s="8">
        <v>88316</v>
      </c>
      <c r="D23" s="16" t="s">
        <v>214</v>
      </c>
      <c r="E23" s="8" t="s">
        <v>213</v>
      </c>
      <c r="F23" s="36">
        <v>2.2509999999999999</v>
      </c>
      <c r="G23" s="37">
        <v>15.12</v>
      </c>
      <c r="H23" s="38">
        <f t="shared" ref="H23" si="4">IF(E23="H",G23,TRUNC(G23*(1-$K$5),2))</f>
        <v>15.12</v>
      </c>
      <c r="I23" s="39">
        <f t="shared" ref="I23" si="5">TRUNC(H23*F23,2)</f>
        <v>34.03</v>
      </c>
      <c r="J23" s="2"/>
      <c r="K23" s="24"/>
    </row>
    <row r="24" spans="1:15" x14ac:dyDescent="0.25">
      <c r="A24" s="159" t="s">
        <v>210</v>
      </c>
      <c r="B24" s="159"/>
      <c r="C24" s="159"/>
      <c r="D24" s="159"/>
      <c r="E24" s="159"/>
      <c r="F24" s="159"/>
      <c r="G24" s="159"/>
      <c r="H24" s="159"/>
      <c r="I24" s="41">
        <f>SUM(I23:I23)</f>
        <v>34.03</v>
      </c>
      <c r="J24" s="2"/>
      <c r="K24" s="24"/>
    </row>
    <row r="25" spans="1:15" x14ac:dyDescent="0.25">
      <c r="A25" s="150"/>
      <c r="B25" s="151"/>
      <c r="C25" s="151"/>
      <c r="D25" s="151"/>
      <c r="E25" s="151"/>
      <c r="F25" s="151"/>
      <c r="G25" s="151"/>
      <c r="H25" s="151"/>
      <c r="I25" s="152"/>
      <c r="J25" s="2"/>
      <c r="K25" s="24"/>
    </row>
    <row r="26" spans="1:15" x14ac:dyDescent="0.25">
      <c r="A26" s="22" t="s">
        <v>198</v>
      </c>
      <c r="B26" s="153" t="s">
        <v>199</v>
      </c>
      <c r="C26" s="154"/>
      <c r="D26" s="154"/>
      <c r="E26" s="154"/>
      <c r="F26" s="154"/>
      <c r="G26" s="154"/>
      <c r="H26" s="155"/>
      <c r="I26" s="40" t="s">
        <v>200</v>
      </c>
      <c r="J26" s="2"/>
    </row>
    <row r="27" spans="1:15" ht="15" customHeight="1" x14ac:dyDescent="0.25">
      <c r="A27" s="26" t="s">
        <v>16</v>
      </c>
      <c r="B27" s="160" t="str">
        <f>VLOOKUP(A27,PLANILHA!$B$7:$F$696,3,FALSE)</f>
        <v>Reaterro compactado</v>
      </c>
      <c r="C27" s="160"/>
      <c r="D27" s="160"/>
      <c r="E27" s="160"/>
      <c r="F27" s="160"/>
      <c r="G27" s="160"/>
      <c r="H27" s="160"/>
      <c r="I27" s="27" t="str">
        <f>VLOOKUP(A27,PLANILHA!$B$7:$F$696,5,FALSE)</f>
        <v>m³</v>
      </c>
      <c r="J27" s="28">
        <f>I31</f>
        <v>37.24</v>
      </c>
    </row>
    <row r="28" spans="1:15" x14ac:dyDescent="0.25">
      <c r="A28" s="29" t="s">
        <v>201</v>
      </c>
      <c r="B28" s="30" t="s">
        <v>202</v>
      </c>
      <c r="C28" s="31" t="s">
        <v>198</v>
      </c>
      <c r="D28" s="31" t="s">
        <v>203</v>
      </c>
      <c r="E28" s="31" t="s">
        <v>200</v>
      </c>
      <c r="F28" s="32" t="s">
        <v>204</v>
      </c>
      <c r="G28" s="33" t="s">
        <v>205</v>
      </c>
      <c r="H28" s="34" t="s">
        <v>206</v>
      </c>
      <c r="I28" s="35" t="s">
        <v>207</v>
      </c>
      <c r="J28" s="2"/>
    </row>
    <row r="29" spans="1:15" x14ac:dyDescent="0.25">
      <c r="A29" s="8" t="s">
        <v>208</v>
      </c>
      <c r="B29" s="8" t="s">
        <v>209</v>
      </c>
      <c r="C29" s="8">
        <v>88316</v>
      </c>
      <c r="D29" s="16" t="s">
        <v>214</v>
      </c>
      <c r="E29" s="8" t="s">
        <v>213</v>
      </c>
      <c r="F29" s="36">
        <v>2.2530000000000001</v>
      </c>
      <c r="G29" s="37">
        <v>15.12</v>
      </c>
      <c r="H29" s="38">
        <f t="shared" ref="H29:H30" si="6">IF(E29="H",G29,TRUNC(G29*(1-$K$5),2))</f>
        <v>15.12</v>
      </c>
      <c r="I29" s="39">
        <f t="shared" ref="I29:I30" si="7">TRUNC(H29*F29,2)</f>
        <v>34.06</v>
      </c>
      <c r="J29" s="2"/>
    </row>
    <row r="30" spans="1:15" x14ac:dyDescent="0.25">
      <c r="A30" s="8" t="s">
        <v>99</v>
      </c>
      <c r="B30" s="8" t="s">
        <v>216</v>
      </c>
      <c r="C30" s="8" t="s">
        <v>233</v>
      </c>
      <c r="D30" s="16" t="s">
        <v>234</v>
      </c>
      <c r="E30" s="8" t="s">
        <v>235</v>
      </c>
      <c r="F30" s="36">
        <v>0.3</v>
      </c>
      <c r="G30" s="37">
        <v>10.62</v>
      </c>
      <c r="H30" s="38">
        <f t="shared" si="6"/>
        <v>10.61</v>
      </c>
      <c r="I30" s="39">
        <f t="shared" si="7"/>
        <v>3.18</v>
      </c>
      <c r="J30" s="2"/>
    </row>
    <row r="31" spans="1:15" x14ac:dyDescent="0.25">
      <c r="A31" s="159" t="s">
        <v>210</v>
      </c>
      <c r="B31" s="159"/>
      <c r="C31" s="159"/>
      <c r="D31" s="159"/>
      <c r="E31" s="159"/>
      <c r="F31" s="159"/>
      <c r="G31" s="159"/>
      <c r="H31" s="159"/>
      <c r="I31" s="41">
        <f>SUM(I29:I30)</f>
        <v>37.24</v>
      </c>
      <c r="J31" s="2"/>
    </row>
    <row r="32" spans="1:15" x14ac:dyDescent="0.25">
      <c r="A32" s="150"/>
      <c r="B32" s="151"/>
      <c r="C32" s="151"/>
      <c r="D32" s="151"/>
      <c r="E32" s="151"/>
      <c r="F32" s="151"/>
      <c r="G32" s="151"/>
      <c r="H32" s="151"/>
      <c r="I32" s="152"/>
      <c r="J32" s="2"/>
    </row>
    <row r="33" spans="1:10" x14ac:dyDescent="0.25">
      <c r="A33" s="22" t="s">
        <v>198</v>
      </c>
      <c r="B33" s="153" t="s">
        <v>199</v>
      </c>
      <c r="C33" s="154"/>
      <c r="D33" s="154"/>
      <c r="E33" s="154"/>
      <c r="F33" s="154"/>
      <c r="G33" s="154"/>
      <c r="H33" s="155"/>
      <c r="I33" s="40" t="s">
        <v>200</v>
      </c>
      <c r="J33" s="2"/>
    </row>
    <row r="34" spans="1:10" ht="15" customHeight="1" x14ac:dyDescent="0.25">
      <c r="A34" s="26" t="s">
        <v>110</v>
      </c>
      <c r="B34" s="160" t="str">
        <f>VLOOKUP(A34,PLANILHA!$B$7:$F$696,3,FALSE)</f>
        <v>Baldrame em conc.ciclópico c/pedra preta incl.forma</v>
      </c>
      <c r="C34" s="160"/>
      <c r="D34" s="160"/>
      <c r="E34" s="160"/>
      <c r="F34" s="160"/>
      <c r="G34" s="160"/>
      <c r="H34" s="160"/>
      <c r="I34" s="27" t="str">
        <f>VLOOKUP(A34,PLANILHA!$B$7:$F$696,5,FALSE)</f>
        <v>m³</v>
      </c>
      <c r="J34" s="28">
        <f>I39</f>
        <v>849.87</v>
      </c>
    </row>
    <row r="35" spans="1:10" x14ac:dyDescent="0.25">
      <c r="A35" s="29" t="s">
        <v>201</v>
      </c>
      <c r="B35" s="30" t="s">
        <v>202</v>
      </c>
      <c r="C35" s="31" t="s">
        <v>198</v>
      </c>
      <c r="D35" s="31" t="s">
        <v>203</v>
      </c>
      <c r="E35" s="31" t="s">
        <v>200</v>
      </c>
      <c r="F35" s="32" t="s">
        <v>204</v>
      </c>
      <c r="G35" s="33" t="s">
        <v>205</v>
      </c>
      <c r="H35" s="34" t="s">
        <v>206</v>
      </c>
      <c r="I35" s="35" t="s">
        <v>207</v>
      </c>
      <c r="J35" s="2"/>
    </row>
    <row r="36" spans="1:10" x14ac:dyDescent="0.25">
      <c r="A36" s="8" t="s">
        <v>99</v>
      </c>
      <c r="B36" s="8" t="s">
        <v>209</v>
      </c>
      <c r="C36" s="8">
        <v>50036</v>
      </c>
      <c r="D36" s="16" t="s">
        <v>136</v>
      </c>
      <c r="E36" s="8" t="s">
        <v>236</v>
      </c>
      <c r="F36" s="36">
        <v>6</v>
      </c>
      <c r="G36" s="37">
        <v>69.650000000000006</v>
      </c>
      <c r="H36" s="38">
        <f t="shared" ref="H36:H38" si="8">IF(E36="H",G36,TRUNC(G36*(1-$K$5),2))</f>
        <v>69.61</v>
      </c>
      <c r="I36" s="39">
        <f t="shared" ref="I36:I38" si="9">TRUNC(H36*F36,2)</f>
        <v>417.66</v>
      </c>
      <c r="J36" s="2"/>
    </row>
    <row r="37" spans="1:10" x14ac:dyDescent="0.25">
      <c r="A37" s="8" t="s">
        <v>99</v>
      </c>
      <c r="B37" s="8" t="s">
        <v>209</v>
      </c>
      <c r="C37" s="8">
        <v>50037</v>
      </c>
      <c r="D37" s="16" t="s">
        <v>237</v>
      </c>
      <c r="E37" s="8" t="s">
        <v>236</v>
      </c>
      <c r="F37" s="36">
        <v>6</v>
      </c>
      <c r="G37" s="37">
        <v>3.4</v>
      </c>
      <c r="H37" s="38">
        <f t="shared" si="8"/>
        <v>3.39</v>
      </c>
      <c r="I37" s="39">
        <f t="shared" si="9"/>
        <v>20.34</v>
      </c>
      <c r="J37" s="2"/>
    </row>
    <row r="38" spans="1:10" x14ac:dyDescent="0.25">
      <c r="A38" s="8" t="s">
        <v>99</v>
      </c>
      <c r="B38" s="8" t="s">
        <v>209</v>
      </c>
      <c r="C38" s="8">
        <v>50196</v>
      </c>
      <c r="D38" s="16" t="s">
        <v>238</v>
      </c>
      <c r="E38" s="8" t="s">
        <v>239</v>
      </c>
      <c r="F38" s="36">
        <v>1.00275</v>
      </c>
      <c r="G38" s="37">
        <v>410.96</v>
      </c>
      <c r="H38" s="38">
        <f t="shared" si="8"/>
        <v>410.75</v>
      </c>
      <c r="I38" s="39">
        <f t="shared" si="9"/>
        <v>411.87</v>
      </c>
      <c r="J38" s="2"/>
    </row>
    <row r="39" spans="1:10" x14ac:dyDescent="0.25">
      <c r="A39" s="159" t="s">
        <v>210</v>
      </c>
      <c r="B39" s="159"/>
      <c r="C39" s="159"/>
      <c r="D39" s="159"/>
      <c r="E39" s="159"/>
      <c r="F39" s="159"/>
      <c r="G39" s="159"/>
      <c r="H39" s="159"/>
      <c r="I39" s="41">
        <f>SUM(I36:I38)</f>
        <v>849.87</v>
      </c>
      <c r="J39" s="2"/>
    </row>
    <row r="40" spans="1:10" x14ac:dyDescent="0.25">
      <c r="A40" s="150"/>
      <c r="B40" s="151"/>
      <c r="C40" s="151"/>
      <c r="D40" s="151"/>
      <c r="E40" s="151"/>
      <c r="F40" s="151"/>
      <c r="G40" s="151"/>
      <c r="H40" s="151"/>
      <c r="I40" s="152"/>
      <c r="J40" s="2"/>
    </row>
    <row r="41" spans="1:10" x14ac:dyDescent="0.25">
      <c r="A41" s="22" t="s">
        <v>198</v>
      </c>
      <c r="B41" s="153" t="s">
        <v>199</v>
      </c>
      <c r="C41" s="154"/>
      <c r="D41" s="154"/>
      <c r="E41" s="154"/>
      <c r="F41" s="154"/>
      <c r="G41" s="154"/>
      <c r="H41" s="155"/>
      <c r="I41" s="40" t="s">
        <v>200</v>
      </c>
      <c r="J41" s="2"/>
    </row>
    <row r="42" spans="1:10" ht="15" customHeight="1" x14ac:dyDescent="0.25">
      <c r="A42" s="26" t="s">
        <v>87</v>
      </c>
      <c r="B42" s="160" t="str">
        <f>VLOOKUP(A42,PLANILHA!$B$7:$F$696,3,FALSE)</f>
        <v>Baldrame em concreto armado c/ cinta de amarração</v>
      </c>
      <c r="C42" s="160"/>
      <c r="D42" s="160"/>
      <c r="E42" s="160"/>
      <c r="F42" s="160"/>
      <c r="G42" s="160"/>
      <c r="H42" s="160"/>
      <c r="I42" s="27" t="str">
        <f>VLOOKUP(A42,PLANILHA!$B$7:$F$696,5,FALSE)</f>
        <v>m³</v>
      </c>
      <c r="J42" s="28">
        <f>I48</f>
        <v>1694.3600000000001</v>
      </c>
    </row>
    <row r="43" spans="1:10" x14ac:dyDescent="0.25">
      <c r="A43" s="29" t="s">
        <v>201</v>
      </c>
      <c r="B43" s="30" t="s">
        <v>202</v>
      </c>
      <c r="C43" s="31" t="s">
        <v>198</v>
      </c>
      <c r="D43" s="31" t="s">
        <v>203</v>
      </c>
      <c r="E43" s="31" t="s">
        <v>200</v>
      </c>
      <c r="F43" s="32" t="s">
        <v>204</v>
      </c>
      <c r="G43" s="33" t="s">
        <v>205</v>
      </c>
      <c r="H43" s="34" t="s">
        <v>206</v>
      </c>
      <c r="I43" s="35" t="s">
        <v>207</v>
      </c>
      <c r="J43" s="2"/>
    </row>
    <row r="44" spans="1:10" x14ac:dyDescent="0.25">
      <c r="A44" s="8" t="s">
        <v>99</v>
      </c>
      <c r="B44" s="8" t="s">
        <v>209</v>
      </c>
      <c r="C44" s="8">
        <v>50036</v>
      </c>
      <c r="D44" s="16" t="s">
        <v>136</v>
      </c>
      <c r="E44" s="8" t="s">
        <v>236</v>
      </c>
      <c r="F44" s="36">
        <v>12</v>
      </c>
      <c r="G44" s="37">
        <v>69.650000000000006</v>
      </c>
      <c r="H44" s="38">
        <f t="shared" ref="H44:H47" si="10">IF(E44="H",G44,TRUNC(G44*(1-$K$5),2))</f>
        <v>69.61</v>
      </c>
      <c r="I44" s="39">
        <f t="shared" ref="I44:I47" si="11">TRUNC(H44*F44,2)</f>
        <v>835.32</v>
      </c>
      <c r="J44" s="2"/>
    </row>
    <row r="45" spans="1:10" x14ac:dyDescent="0.25">
      <c r="A45" s="8" t="s">
        <v>99</v>
      </c>
      <c r="B45" s="8" t="s">
        <v>209</v>
      </c>
      <c r="C45" s="8">
        <v>50037</v>
      </c>
      <c r="D45" s="16" t="s">
        <v>237</v>
      </c>
      <c r="E45" s="8" t="s">
        <v>236</v>
      </c>
      <c r="F45" s="36">
        <v>12</v>
      </c>
      <c r="G45" s="37">
        <v>3.4</v>
      </c>
      <c r="H45" s="38">
        <f t="shared" si="10"/>
        <v>3.39</v>
      </c>
      <c r="I45" s="39">
        <f t="shared" si="11"/>
        <v>40.68</v>
      </c>
      <c r="J45" s="2"/>
    </row>
    <row r="46" spans="1:10" x14ac:dyDescent="0.25">
      <c r="A46" s="8" t="s">
        <v>99</v>
      </c>
      <c r="B46" s="8" t="s">
        <v>209</v>
      </c>
      <c r="C46" s="8">
        <v>50038</v>
      </c>
      <c r="D46" s="16" t="s">
        <v>240</v>
      </c>
      <c r="E46" s="8" t="s">
        <v>241</v>
      </c>
      <c r="F46" s="36">
        <v>45.32</v>
      </c>
      <c r="G46" s="37">
        <v>6.53</v>
      </c>
      <c r="H46" s="38">
        <f t="shared" si="10"/>
        <v>6.52</v>
      </c>
      <c r="I46" s="39">
        <f t="shared" si="11"/>
        <v>295.48</v>
      </c>
      <c r="J46" s="2"/>
    </row>
    <row r="47" spans="1:10" ht="24" x14ac:dyDescent="0.25">
      <c r="A47" s="8" t="s">
        <v>99</v>
      </c>
      <c r="B47" s="8" t="s">
        <v>209</v>
      </c>
      <c r="C47" s="8">
        <v>50259</v>
      </c>
      <c r="D47" s="16" t="s">
        <v>242</v>
      </c>
      <c r="E47" s="8" t="s">
        <v>239</v>
      </c>
      <c r="F47" s="36">
        <v>1</v>
      </c>
      <c r="G47" s="37">
        <v>523.15</v>
      </c>
      <c r="H47" s="38">
        <f t="shared" si="10"/>
        <v>522.88</v>
      </c>
      <c r="I47" s="39">
        <f t="shared" si="11"/>
        <v>522.88</v>
      </c>
      <c r="J47" s="2"/>
    </row>
    <row r="48" spans="1:10" x14ac:dyDescent="0.25">
      <c r="A48" s="159" t="s">
        <v>210</v>
      </c>
      <c r="B48" s="159"/>
      <c r="C48" s="159"/>
      <c r="D48" s="159"/>
      <c r="E48" s="159"/>
      <c r="F48" s="159"/>
      <c r="G48" s="159"/>
      <c r="H48" s="159"/>
      <c r="I48" s="41">
        <f>SUM(I44:I47)</f>
        <v>1694.3600000000001</v>
      </c>
      <c r="J48" s="2"/>
    </row>
    <row r="49" spans="1:10" x14ac:dyDescent="0.25">
      <c r="A49" s="150"/>
      <c r="B49" s="151"/>
      <c r="C49" s="151"/>
      <c r="D49" s="151"/>
      <c r="E49" s="151"/>
      <c r="F49" s="151"/>
      <c r="G49" s="151"/>
      <c r="H49" s="151"/>
      <c r="I49" s="152"/>
      <c r="J49" s="2"/>
    </row>
    <row r="50" spans="1:10" x14ac:dyDescent="0.25">
      <c r="A50" s="22" t="s">
        <v>198</v>
      </c>
      <c r="B50" s="153" t="s">
        <v>199</v>
      </c>
      <c r="C50" s="154"/>
      <c r="D50" s="154"/>
      <c r="E50" s="154"/>
      <c r="F50" s="154"/>
      <c r="G50" s="154"/>
      <c r="H50" s="155"/>
      <c r="I50" s="40" t="s">
        <v>200</v>
      </c>
      <c r="J50" s="2"/>
    </row>
    <row r="51" spans="1:10" ht="15" customHeight="1" x14ac:dyDescent="0.25">
      <c r="A51" s="26" t="s">
        <v>109</v>
      </c>
      <c r="B51" s="160" t="str">
        <f>VLOOKUP(A51,PLANILHA!$B$7:$F$696,3,FALSE)</f>
        <v>Fundação corrida/bloco c/pedra preta arg.no traço 1:8</v>
      </c>
      <c r="C51" s="160"/>
      <c r="D51" s="160"/>
      <c r="E51" s="160"/>
      <c r="F51" s="160"/>
      <c r="G51" s="160"/>
      <c r="H51" s="160"/>
      <c r="I51" s="27" t="str">
        <f>VLOOKUP(A51,PLANILHA!$B$7:$F$696,5,FALSE)</f>
        <v>m³</v>
      </c>
      <c r="J51" s="28">
        <f>I58</f>
        <v>389.99</v>
      </c>
    </row>
    <row r="52" spans="1:10" x14ac:dyDescent="0.25">
      <c r="A52" s="29" t="s">
        <v>201</v>
      </c>
      <c r="B52" s="30" t="s">
        <v>202</v>
      </c>
      <c r="C52" s="31" t="s">
        <v>198</v>
      </c>
      <c r="D52" s="31" t="s">
        <v>203</v>
      </c>
      <c r="E52" s="31" t="s">
        <v>200</v>
      </c>
      <c r="F52" s="32" t="s">
        <v>204</v>
      </c>
      <c r="G52" s="33" t="s">
        <v>205</v>
      </c>
      <c r="H52" s="34" t="s">
        <v>206</v>
      </c>
      <c r="I52" s="35" t="s">
        <v>207</v>
      </c>
      <c r="J52" s="2"/>
    </row>
    <row r="53" spans="1:10" x14ac:dyDescent="0.25">
      <c r="A53" s="8" t="s">
        <v>208</v>
      </c>
      <c r="B53" s="8" t="s">
        <v>209</v>
      </c>
      <c r="C53" s="8">
        <v>88309</v>
      </c>
      <c r="D53" s="16" t="s">
        <v>243</v>
      </c>
      <c r="E53" s="8" t="s">
        <v>213</v>
      </c>
      <c r="F53" s="36">
        <v>5</v>
      </c>
      <c r="G53" s="37">
        <v>19.14</v>
      </c>
      <c r="H53" s="38">
        <f t="shared" ref="H53:H57" si="12">IF(E53="H",G53,TRUNC(G53*(1-$K$5),2))</f>
        <v>19.14</v>
      </c>
      <c r="I53" s="39">
        <f t="shared" ref="I53:I57" si="13">TRUNC(H53*F53,2)</f>
        <v>95.7</v>
      </c>
      <c r="J53" s="2"/>
    </row>
    <row r="54" spans="1:10" x14ac:dyDescent="0.25">
      <c r="A54" s="8" t="s">
        <v>208</v>
      </c>
      <c r="B54" s="8" t="s">
        <v>209</v>
      </c>
      <c r="C54" s="8">
        <v>88316</v>
      </c>
      <c r="D54" s="16" t="s">
        <v>214</v>
      </c>
      <c r="E54" s="8" t="s">
        <v>213</v>
      </c>
      <c r="F54" s="36">
        <v>7.9269999999999996</v>
      </c>
      <c r="G54" s="37">
        <v>15.12</v>
      </c>
      <c r="H54" s="38">
        <f t="shared" si="12"/>
        <v>15.12</v>
      </c>
      <c r="I54" s="39">
        <f t="shared" si="13"/>
        <v>119.85</v>
      </c>
      <c r="J54" s="2"/>
    </row>
    <row r="55" spans="1:10" x14ac:dyDescent="0.25">
      <c r="A55" s="8" t="s">
        <v>99</v>
      </c>
      <c r="B55" s="8" t="s">
        <v>209</v>
      </c>
      <c r="C55" s="8" t="s">
        <v>244</v>
      </c>
      <c r="D55" s="16" t="s">
        <v>245</v>
      </c>
      <c r="E55" s="8" t="s">
        <v>246</v>
      </c>
      <c r="F55" s="36">
        <v>0.76</v>
      </c>
      <c r="G55" s="37">
        <v>85</v>
      </c>
      <c r="H55" s="38">
        <f t="shared" si="12"/>
        <v>84.95</v>
      </c>
      <c r="I55" s="39">
        <f t="shared" si="13"/>
        <v>64.56</v>
      </c>
      <c r="J55" s="2"/>
    </row>
    <row r="56" spans="1:10" x14ac:dyDescent="0.25">
      <c r="A56" s="8" t="s">
        <v>99</v>
      </c>
      <c r="B56" s="8" t="s">
        <v>209</v>
      </c>
      <c r="C56" s="8" t="s">
        <v>247</v>
      </c>
      <c r="D56" s="16" t="s">
        <v>248</v>
      </c>
      <c r="E56" s="8" t="s">
        <v>246</v>
      </c>
      <c r="F56" s="36">
        <v>0.26</v>
      </c>
      <c r="G56" s="37">
        <v>46</v>
      </c>
      <c r="H56" s="38">
        <f t="shared" si="12"/>
        <v>45.97</v>
      </c>
      <c r="I56" s="39">
        <f t="shared" si="13"/>
        <v>11.95</v>
      </c>
      <c r="J56" s="2"/>
    </row>
    <row r="57" spans="1:10" x14ac:dyDescent="0.25">
      <c r="A57" s="8" t="s">
        <v>99</v>
      </c>
      <c r="B57" s="8" t="s">
        <v>209</v>
      </c>
      <c r="C57" s="8" t="s">
        <v>249</v>
      </c>
      <c r="D57" s="16" t="s">
        <v>250</v>
      </c>
      <c r="E57" s="8" t="s">
        <v>251</v>
      </c>
      <c r="F57" s="36">
        <v>3.5</v>
      </c>
      <c r="G57" s="37">
        <v>28</v>
      </c>
      <c r="H57" s="38">
        <f t="shared" si="12"/>
        <v>27.98</v>
      </c>
      <c r="I57" s="39">
        <f t="shared" si="13"/>
        <v>97.93</v>
      </c>
      <c r="J57" s="2"/>
    </row>
    <row r="58" spans="1:10" x14ac:dyDescent="0.25">
      <c r="A58" s="159" t="s">
        <v>210</v>
      </c>
      <c r="B58" s="159"/>
      <c r="C58" s="159"/>
      <c r="D58" s="159"/>
      <c r="E58" s="159"/>
      <c r="F58" s="159"/>
      <c r="G58" s="159"/>
      <c r="H58" s="159"/>
      <c r="I58" s="41">
        <f>SUM(I53:I57)</f>
        <v>389.99</v>
      </c>
      <c r="J58" s="2"/>
    </row>
    <row r="59" spans="1:10" x14ac:dyDescent="0.25">
      <c r="A59" s="150"/>
      <c r="B59" s="151"/>
      <c r="C59" s="151"/>
      <c r="D59" s="151"/>
      <c r="E59" s="151"/>
      <c r="F59" s="151"/>
      <c r="G59" s="151"/>
      <c r="H59" s="151"/>
      <c r="I59" s="152"/>
      <c r="J59" s="2"/>
    </row>
    <row r="60" spans="1:10" x14ac:dyDescent="0.25">
      <c r="A60" s="22" t="s">
        <v>198</v>
      </c>
      <c r="B60" s="153" t="s">
        <v>199</v>
      </c>
      <c r="C60" s="154"/>
      <c r="D60" s="154"/>
      <c r="E60" s="154"/>
      <c r="F60" s="154"/>
      <c r="G60" s="154"/>
      <c r="H60" s="155"/>
      <c r="I60" s="40" t="s">
        <v>200</v>
      </c>
      <c r="J60" s="2"/>
    </row>
    <row r="61" spans="1:10" ht="15" customHeight="1" x14ac:dyDescent="0.25">
      <c r="A61" s="26" t="s">
        <v>184</v>
      </c>
      <c r="B61" s="160" t="str">
        <f>VLOOKUP(A61,PLANILHA!$B$7:$F$696,3,FALSE)</f>
        <v>Concreto armado p/ calhas e percintas</v>
      </c>
      <c r="C61" s="160"/>
      <c r="D61" s="160"/>
      <c r="E61" s="160"/>
      <c r="F61" s="160"/>
      <c r="G61" s="160"/>
      <c r="H61" s="160"/>
      <c r="I61" s="27" t="str">
        <f>VLOOKUP(A61,PLANILHA!$B$7:$F$696,5,FALSE)</f>
        <v>m³</v>
      </c>
      <c r="J61" s="28">
        <f>I67</f>
        <v>2246.42</v>
      </c>
    </row>
    <row r="62" spans="1:10" x14ac:dyDescent="0.25">
      <c r="A62" s="29" t="s">
        <v>201</v>
      </c>
      <c r="B62" s="30" t="s">
        <v>202</v>
      </c>
      <c r="C62" s="31" t="s">
        <v>198</v>
      </c>
      <c r="D62" s="31" t="s">
        <v>203</v>
      </c>
      <c r="E62" s="31" t="s">
        <v>200</v>
      </c>
      <c r="F62" s="32" t="s">
        <v>204</v>
      </c>
      <c r="G62" s="33" t="s">
        <v>205</v>
      </c>
      <c r="H62" s="34" t="s">
        <v>206</v>
      </c>
      <c r="I62" s="35" t="s">
        <v>207</v>
      </c>
      <c r="J62" s="2"/>
    </row>
    <row r="63" spans="1:10" x14ac:dyDescent="0.25">
      <c r="A63" s="8" t="s">
        <v>99</v>
      </c>
      <c r="B63" s="8" t="s">
        <v>209</v>
      </c>
      <c r="C63" s="8">
        <v>50036</v>
      </c>
      <c r="D63" s="16" t="s">
        <v>136</v>
      </c>
      <c r="E63" s="8" t="s">
        <v>252</v>
      </c>
      <c r="F63" s="36">
        <v>20</v>
      </c>
      <c r="G63" s="37">
        <v>69.650000000000006</v>
      </c>
      <c r="H63" s="38">
        <f t="shared" ref="H63:H66" si="14">IF(E63="H",G63,TRUNC(G63*(1-$K$5),2))</f>
        <v>69.61</v>
      </c>
      <c r="I63" s="39">
        <f t="shared" ref="I63:I66" si="15">TRUNC(H63*F63,2)</f>
        <v>1392.2</v>
      </c>
      <c r="J63" s="2"/>
    </row>
    <row r="64" spans="1:10" x14ac:dyDescent="0.25">
      <c r="A64" s="8" t="s">
        <v>99</v>
      </c>
      <c r="B64" s="8" t="s">
        <v>209</v>
      </c>
      <c r="C64" s="8">
        <v>50037</v>
      </c>
      <c r="D64" s="16" t="s">
        <v>237</v>
      </c>
      <c r="E64" s="8" t="s">
        <v>252</v>
      </c>
      <c r="F64" s="36">
        <v>20</v>
      </c>
      <c r="G64" s="37">
        <v>3.4</v>
      </c>
      <c r="H64" s="38">
        <f t="shared" si="14"/>
        <v>3.39</v>
      </c>
      <c r="I64" s="39">
        <f t="shared" si="15"/>
        <v>67.8</v>
      </c>
      <c r="J64" s="2"/>
    </row>
    <row r="65" spans="1:10" x14ac:dyDescent="0.25">
      <c r="A65" s="8" t="s">
        <v>99</v>
      </c>
      <c r="B65" s="8" t="s">
        <v>209</v>
      </c>
      <c r="C65" s="8">
        <v>50038</v>
      </c>
      <c r="D65" s="16" t="s">
        <v>240</v>
      </c>
      <c r="E65" s="8" t="s">
        <v>219</v>
      </c>
      <c r="F65" s="36">
        <v>40</v>
      </c>
      <c r="G65" s="37">
        <v>6.53</v>
      </c>
      <c r="H65" s="38">
        <f t="shared" si="14"/>
        <v>6.52</v>
      </c>
      <c r="I65" s="39">
        <f t="shared" si="15"/>
        <v>260.8</v>
      </c>
      <c r="J65" s="2"/>
    </row>
    <row r="66" spans="1:10" ht="24" x14ac:dyDescent="0.25">
      <c r="A66" s="8" t="s">
        <v>99</v>
      </c>
      <c r="B66" s="8" t="s">
        <v>209</v>
      </c>
      <c r="C66" s="8">
        <v>50259</v>
      </c>
      <c r="D66" s="16" t="s">
        <v>242</v>
      </c>
      <c r="E66" s="8" t="s">
        <v>246</v>
      </c>
      <c r="F66" s="36">
        <v>1.00525</v>
      </c>
      <c r="G66" s="37">
        <v>523.15</v>
      </c>
      <c r="H66" s="38">
        <f t="shared" si="14"/>
        <v>522.88</v>
      </c>
      <c r="I66" s="39">
        <f t="shared" si="15"/>
        <v>525.62</v>
      </c>
      <c r="J66" s="2"/>
    </row>
    <row r="67" spans="1:10" x14ac:dyDescent="0.25">
      <c r="A67" s="159" t="s">
        <v>210</v>
      </c>
      <c r="B67" s="159"/>
      <c r="C67" s="159"/>
      <c r="D67" s="159"/>
      <c r="E67" s="159"/>
      <c r="F67" s="159"/>
      <c r="G67" s="159"/>
      <c r="H67" s="159"/>
      <c r="I67" s="41">
        <f>SUM(I63:I66)</f>
        <v>2246.42</v>
      </c>
      <c r="J67" s="2"/>
    </row>
    <row r="68" spans="1:10" x14ac:dyDescent="0.25">
      <c r="A68" s="150"/>
      <c r="B68" s="151"/>
      <c r="C68" s="151"/>
      <c r="D68" s="151"/>
      <c r="E68" s="151"/>
      <c r="F68" s="151"/>
      <c r="G68" s="151"/>
      <c r="H68" s="151"/>
      <c r="I68" s="152"/>
      <c r="J68" s="2"/>
    </row>
    <row r="69" spans="1:10" x14ac:dyDescent="0.25">
      <c r="A69" s="22" t="s">
        <v>198</v>
      </c>
      <c r="B69" s="153" t="s">
        <v>199</v>
      </c>
      <c r="C69" s="154"/>
      <c r="D69" s="154"/>
      <c r="E69" s="154"/>
      <c r="F69" s="154"/>
      <c r="G69" s="154"/>
      <c r="H69" s="155"/>
      <c r="I69" s="40" t="s">
        <v>200</v>
      </c>
      <c r="J69" s="2"/>
    </row>
    <row r="70" spans="1:10" ht="15" customHeight="1" x14ac:dyDescent="0.25">
      <c r="A70" s="26" t="s">
        <v>165</v>
      </c>
      <c r="B70" s="160" t="str">
        <f>VLOOKUP(A70,PLANILHA!$B$7:$F$696,3,FALSE)</f>
        <v>Forma c/ madeira branca</v>
      </c>
      <c r="C70" s="160"/>
      <c r="D70" s="160"/>
      <c r="E70" s="160"/>
      <c r="F70" s="160"/>
      <c r="G70" s="160"/>
      <c r="H70" s="160"/>
      <c r="I70" s="27" t="str">
        <f>VLOOKUP(A70,PLANILHA!$B$7:$F$696,5,FALSE)</f>
        <v>m²</v>
      </c>
      <c r="J70" s="28">
        <f>I79</f>
        <v>69.699999999999989</v>
      </c>
    </row>
    <row r="71" spans="1:10" x14ac:dyDescent="0.25">
      <c r="A71" s="29" t="s">
        <v>201</v>
      </c>
      <c r="B71" s="30" t="s">
        <v>202</v>
      </c>
      <c r="C71" s="31" t="s">
        <v>198</v>
      </c>
      <c r="D71" s="31" t="s">
        <v>203</v>
      </c>
      <c r="E71" s="31" t="s">
        <v>200</v>
      </c>
      <c r="F71" s="32" t="s">
        <v>204</v>
      </c>
      <c r="G71" s="33" t="s">
        <v>205</v>
      </c>
      <c r="H71" s="34" t="s">
        <v>206</v>
      </c>
      <c r="I71" s="35" t="s">
        <v>207</v>
      </c>
      <c r="J71" s="2"/>
    </row>
    <row r="72" spans="1:10" ht="24" x14ac:dyDescent="0.25">
      <c r="A72" s="8" t="s">
        <v>208</v>
      </c>
      <c r="B72" s="8" t="s">
        <v>209</v>
      </c>
      <c r="C72" s="8">
        <v>88262</v>
      </c>
      <c r="D72" s="16" t="s">
        <v>212</v>
      </c>
      <c r="E72" s="8" t="s">
        <v>213</v>
      </c>
      <c r="F72" s="36">
        <v>0.63219999999999998</v>
      </c>
      <c r="G72" s="37">
        <v>19.03</v>
      </c>
      <c r="H72" s="38">
        <f t="shared" ref="H72:H78" si="16">IF(E72="H",G72,TRUNC(G72*(1-$K$5),2))</f>
        <v>19.03</v>
      </c>
      <c r="I72" s="39">
        <f t="shared" ref="I72:I78" si="17">TRUNC(H72*F72,2)</f>
        <v>12.03</v>
      </c>
      <c r="J72" s="2"/>
    </row>
    <row r="73" spans="1:10" x14ac:dyDescent="0.25">
      <c r="A73" s="8" t="s">
        <v>208</v>
      </c>
      <c r="B73" s="8" t="s">
        <v>209</v>
      </c>
      <c r="C73" s="8">
        <v>88316</v>
      </c>
      <c r="D73" s="16" t="s">
        <v>214</v>
      </c>
      <c r="E73" s="8" t="s">
        <v>213</v>
      </c>
      <c r="F73" s="36">
        <v>1</v>
      </c>
      <c r="G73" s="37">
        <v>15.12</v>
      </c>
      <c r="H73" s="38">
        <f t="shared" si="16"/>
        <v>15.12</v>
      </c>
      <c r="I73" s="39">
        <f t="shared" si="17"/>
        <v>15.12</v>
      </c>
      <c r="J73" s="2"/>
    </row>
    <row r="74" spans="1:10" x14ac:dyDescent="0.25">
      <c r="A74" s="8" t="s">
        <v>99</v>
      </c>
      <c r="B74" s="8" t="s">
        <v>216</v>
      </c>
      <c r="C74" s="8" t="s">
        <v>253</v>
      </c>
      <c r="D74" s="16" t="s">
        <v>254</v>
      </c>
      <c r="E74" s="8" t="s">
        <v>222</v>
      </c>
      <c r="F74" s="36">
        <v>0.3</v>
      </c>
      <c r="G74" s="37">
        <v>74</v>
      </c>
      <c r="H74" s="38">
        <f t="shared" si="16"/>
        <v>73.959999999999994</v>
      </c>
      <c r="I74" s="39">
        <f t="shared" si="17"/>
        <v>22.18</v>
      </c>
      <c r="J74" s="2"/>
    </row>
    <row r="75" spans="1:10" x14ac:dyDescent="0.25">
      <c r="A75" s="8" t="s">
        <v>99</v>
      </c>
      <c r="B75" s="8" t="s">
        <v>216</v>
      </c>
      <c r="C75" s="8" t="s">
        <v>255</v>
      </c>
      <c r="D75" s="16" t="s">
        <v>256</v>
      </c>
      <c r="E75" s="8" t="s">
        <v>219</v>
      </c>
      <c r="F75" s="36">
        <v>0.03</v>
      </c>
      <c r="G75" s="37">
        <v>8.6999999999999993</v>
      </c>
      <c r="H75" s="38">
        <f t="shared" si="16"/>
        <v>8.69</v>
      </c>
      <c r="I75" s="39">
        <f t="shared" si="17"/>
        <v>0.26</v>
      </c>
      <c r="J75" s="2"/>
    </row>
    <row r="76" spans="1:10" x14ac:dyDescent="0.25">
      <c r="A76" s="8" t="s">
        <v>99</v>
      </c>
      <c r="B76" s="8" t="s">
        <v>216</v>
      </c>
      <c r="C76" s="8" t="s">
        <v>257</v>
      </c>
      <c r="D76" s="16" t="s">
        <v>258</v>
      </c>
      <c r="E76" s="8" t="s">
        <v>222</v>
      </c>
      <c r="F76" s="36">
        <v>0.1</v>
      </c>
      <c r="G76" s="37">
        <v>87.55</v>
      </c>
      <c r="H76" s="38">
        <f t="shared" si="16"/>
        <v>87.5</v>
      </c>
      <c r="I76" s="39">
        <f t="shared" si="17"/>
        <v>8.75</v>
      </c>
      <c r="J76" s="2"/>
    </row>
    <row r="77" spans="1:10" x14ac:dyDescent="0.25">
      <c r="A77" s="8" t="s">
        <v>99</v>
      </c>
      <c r="B77" s="8" t="s">
        <v>216</v>
      </c>
      <c r="C77" s="8" t="s">
        <v>217</v>
      </c>
      <c r="D77" s="16" t="s">
        <v>218</v>
      </c>
      <c r="E77" s="8" t="s">
        <v>219</v>
      </c>
      <c r="F77" s="36">
        <v>0.25</v>
      </c>
      <c r="G77" s="37">
        <v>7.5</v>
      </c>
      <c r="H77" s="38">
        <f t="shared" si="16"/>
        <v>7.49</v>
      </c>
      <c r="I77" s="39">
        <f t="shared" si="17"/>
        <v>1.87</v>
      </c>
      <c r="J77" s="2"/>
    </row>
    <row r="78" spans="1:10" x14ac:dyDescent="0.25">
      <c r="A78" s="8" t="s">
        <v>99</v>
      </c>
      <c r="B78" s="8" t="s">
        <v>216</v>
      </c>
      <c r="C78" s="8" t="s">
        <v>220</v>
      </c>
      <c r="D78" s="16" t="s">
        <v>221</v>
      </c>
      <c r="E78" s="8" t="s">
        <v>222</v>
      </c>
      <c r="F78" s="36">
        <v>0.1</v>
      </c>
      <c r="G78" s="37">
        <v>95</v>
      </c>
      <c r="H78" s="38">
        <f t="shared" si="16"/>
        <v>94.95</v>
      </c>
      <c r="I78" s="39">
        <f t="shared" si="17"/>
        <v>9.49</v>
      </c>
      <c r="J78" s="2"/>
    </row>
    <row r="79" spans="1:10" x14ac:dyDescent="0.25">
      <c r="A79" s="159" t="s">
        <v>210</v>
      </c>
      <c r="B79" s="159"/>
      <c r="C79" s="159"/>
      <c r="D79" s="159"/>
      <c r="E79" s="159"/>
      <c r="F79" s="159"/>
      <c r="G79" s="159"/>
      <c r="H79" s="159"/>
      <c r="I79" s="41">
        <f>SUM(I72:I78)</f>
        <v>69.699999999999989</v>
      </c>
      <c r="J79" s="2"/>
    </row>
    <row r="80" spans="1:10" x14ac:dyDescent="0.25">
      <c r="A80" s="150"/>
      <c r="B80" s="151"/>
      <c r="C80" s="151"/>
      <c r="D80" s="151"/>
      <c r="E80" s="151"/>
      <c r="F80" s="151"/>
      <c r="G80" s="151"/>
      <c r="H80" s="151"/>
      <c r="I80" s="152"/>
      <c r="J80" s="2"/>
    </row>
    <row r="81" spans="1:10" x14ac:dyDescent="0.25">
      <c r="A81" s="22" t="s">
        <v>198</v>
      </c>
      <c r="B81" s="153" t="s">
        <v>199</v>
      </c>
      <c r="C81" s="154"/>
      <c r="D81" s="154"/>
      <c r="E81" s="154"/>
      <c r="F81" s="154"/>
      <c r="G81" s="154"/>
      <c r="H81" s="155"/>
      <c r="I81" s="40" t="s">
        <v>200</v>
      </c>
      <c r="J81" s="2"/>
    </row>
    <row r="82" spans="1:10" ht="15" customHeight="1" x14ac:dyDescent="0.25">
      <c r="A82" s="26" t="s">
        <v>32</v>
      </c>
      <c r="B82" s="160" t="str">
        <f>VLOOKUP(A82,PLANILHA!$B$7:$F$696,3,FALSE)</f>
        <v>Alvenaria tijolo de barro a cutelo</v>
      </c>
      <c r="C82" s="160"/>
      <c r="D82" s="160"/>
      <c r="E82" s="160"/>
      <c r="F82" s="160"/>
      <c r="G82" s="160"/>
      <c r="H82" s="160"/>
      <c r="I82" s="27" t="str">
        <f>VLOOKUP(A82,PLANILHA!$B$7:$F$696,5,FALSE)</f>
        <v>m²</v>
      </c>
      <c r="J82" s="28">
        <f>I88</f>
        <v>43.580000000000005</v>
      </c>
    </row>
    <row r="83" spans="1:10" x14ac:dyDescent="0.25">
      <c r="A83" s="29" t="s">
        <v>201</v>
      </c>
      <c r="B83" s="30" t="s">
        <v>202</v>
      </c>
      <c r="C83" s="31" t="s">
        <v>198</v>
      </c>
      <c r="D83" s="31" t="s">
        <v>203</v>
      </c>
      <c r="E83" s="31" t="s">
        <v>200</v>
      </c>
      <c r="F83" s="32" t="s">
        <v>204</v>
      </c>
      <c r="G83" s="33" t="s">
        <v>205</v>
      </c>
      <c r="H83" s="34" t="s">
        <v>206</v>
      </c>
      <c r="I83" s="35" t="s">
        <v>207</v>
      </c>
      <c r="J83" s="2"/>
    </row>
    <row r="84" spans="1:10" x14ac:dyDescent="0.25">
      <c r="A84" s="8" t="s">
        <v>208</v>
      </c>
      <c r="B84" s="8" t="s">
        <v>209</v>
      </c>
      <c r="C84" s="8">
        <v>88309</v>
      </c>
      <c r="D84" s="16" t="s">
        <v>243</v>
      </c>
      <c r="E84" s="8" t="s">
        <v>213</v>
      </c>
      <c r="F84" s="36">
        <v>0.8</v>
      </c>
      <c r="G84" s="37">
        <v>19.14</v>
      </c>
      <c r="H84" s="38">
        <f t="shared" ref="H84:H87" si="18">IF(E84="H",G84,TRUNC(G84*(1-$K$5),2))</f>
        <v>19.14</v>
      </c>
      <c r="I84" s="39">
        <f t="shared" ref="I84:I87" si="19">TRUNC(H84*F84,2)</f>
        <v>15.31</v>
      </c>
      <c r="J84" s="2"/>
    </row>
    <row r="85" spans="1:10" x14ac:dyDescent="0.25">
      <c r="A85" s="8" t="s">
        <v>208</v>
      </c>
      <c r="B85" s="8" t="s">
        <v>209</v>
      </c>
      <c r="C85" s="8">
        <v>88316</v>
      </c>
      <c r="D85" s="16" t="s">
        <v>214</v>
      </c>
      <c r="E85" s="8" t="s">
        <v>213</v>
      </c>
      <c r="F85" s="36">
        <v>0.40200000000000002</v>
      </c>
      <c r="G85" s="37">
        <v>15.12</v>
      </c>
      <c r="H85" s="38">
        <f t="shared" si="18"/>
        <v>15.12</v>
      </c>
      <c r="I85" s="39">
        <f t="shared" si="19"/>
        <v>6.07</v>
      </c>
      <c r="J85" s="2"/>
    </row>
    <row r="86" spans="1:10" x14ac:dyDescent="0.25">
      <c r="A86" s="8" t="s">
        <v>99</v>
      </c>
      <c r="B86" s="8" t="s">
        <v>216</v>
      </c>
      <c r="C86" s="8" t="s">
        <v>259</v>
      </c>
      <c r="D86" s="16" t="s">
        <v>260</v>
      </c>
      <c r="E86" s="8" t="s">
        <v>200</v>
      </c>
      <c r="F86" s="36">
        <v>34</v>
      </c>
      <c r="G86" s="37">
        <v>0.5</v>
      </c>
      <c r="H86" s="38">
        <f t="shared" si="18"/>
        <v>0.49</v>
      </c>
      <c r="I86" s="39">
        <f t="shared" si="19"/>
        <v>16.66</v>
      </c>
      <c r="J86" s="2"/>
    </row>
    <row r="87" spans="1:10" x14ac:dyDescent="0.25">
      <c r="A87" s="8" t="s">
        <v>99</v>
      </c>
      <c r="B87" s="8" t="s">
        <v>216</v>
      </c>
      <c r="C87" s="8">
        <v>110764</v>
      </c>
      <c r="D87" s="16" t="s">
        <v>261</v>
      </c>
      <c r="E87" s="8" t="s">
        <v>246</v>
      </c>
      <c r="F87" s="36">
        <v>0.02</v>
      </c>
      <c r="G87" s="37">
        <v>277.60000000000002</v>
      </c>
      <c r="H87" s="38">
        <f t="shared" si="18"/>
        <v>277.45999999999998</v>
      </c>
      <c r="I87" s="39">
        <f t="shared" si="19"/>
        <v>5.54</v>
      </c>
      <c r="J87" s="2"/>
    </row>
    <row r="88" spans="1:10" x14ac:dyDescent="0.25">
      <c r="A88" s="159" t="s">
        <v>210</v>
      </c>
      <c r="B88" s="159"/>
      <c r="C88" s="159"/>
      <c r="D88" s="159"/>
      <c r="E88" s="159"/>
      <c r="F88" s="159"/>
      <c r="G88" s="159"/>
      <c r="H88" s="159"/>
      <c r="I88" s="41">
        <f>SUM(I84:I87)</f>
        <v>43.580000000000005</v>
      </c>
      <c r="J88" s="2"/>
    </row>
    <row r="89" spans="1:10" x14ac:dyDescent="0.25">
      <c r="A89" s="150"/>
      <c r="B89" s="151"/>
      <c r="C89" s="151"/>
      <c r="D89" s="151"/>
      <c r="E89" s="151"/>
      <c r="F89" s="151"/>
      <c r="G89" s="151"/>
      <c r="H89" s="151"/>
      <c r="I89" s="152"/>
      <c r="J89" s="2"/>
    </row>
    <row r="90" spans="1:10" x14ac:dyDescent="0.25">
      <c r="A90" s="22" t="s">
        <v>198</v>
      </c>
      <c r="B90" s="153" t="s">
        <v>199</v>
      </c>
      <c r="C90" s="154"/>
      <c r="D90" s="154"/>
      <c r="E90" s="154"/>
      <c r="F90" s="154"/>
      <c r="G90" s="154"/>
      <c r="H90" s="155"/>
      <c r="I90" s="40" t="s">
        <v>200</v>
      </c>
      <c r="J90" s="2"/>
    </row>
    <row r="91" spans="1:10" x14ac:dyDescent="0.25">
      <c r="A91" s="26" t="str">
        <f>PLANILHA!B21</f>
        <v>090304</v>
      </c>
      <c r="B91" s="160" t="str">
        <f>VLOOKUP(A91,PLANILHA!$B$7:$F$696,3,FALSE)</f>
        <v>Porta mad. compens. c/ caix. simples</v>
      </c>
      <c r="C91" s="160"/>
      <c r="D91" s="160"/>
      <c r="E91" s="160"/>
      <c r="F91" s="160"/>
      <c r="G91" s="160"/>
      <c r="H91" s="160"/>
      <c r="I91" s="27" t="str">
        <f>VLOOKUP(A91,PLANILHA!$B$7:$F$696,5,FALSE)</f>
        <v>m²</v>
      </c>
      <c r="J91" s="28">
        <f>I98</f>
        <v>257.22000000000003</v>
      </c>
    </row>
    <row r="92" spans="1:10" x14ac:dyDescent="0.25">
      <c r="A92" s="29" t="s">
        <v>201</v>
      </c>
      <c r="B92" s="30" t="s">
        <v>202</v>
      </c>
      <c r="C92" s="31" t="s">
        <v>198</v>
      </c>
      <c r="D92" s="31" t="s">
        <v>203</v>
      </c>
      <c r="E92" s="31" t="s">
        <v>200</v>
      </c>
      <c r="F92" s="32" t="s">
        <v>204</v>
      </c>
      <c r="G92" s="33" t="s">
        <v>205</v>
      </c>
      <c r="H92" s="34" t="s">
        <v>206</v>
      </c>
      <c r="I92" s="35" t="s">
        <v>207</v>
      </c>
      <c r="J92" s="2"/>
    </row>
    <row r="93" spans="1:10" x14ac:dyDescent="0.25">
      <c r="A93" s="8" t="s">
        <v>208</v>
      </c>
      <c r="B93" s="8" t="s">
        <v>209</v>
      </c>
      <c r="C93" s="8">
        <v>88309</v>
      </c>
      <c r="D93" s="16" t="s">
        <v>243</v>
      </c>
      <c r="E93" s="8" t="s">
        <v>213</v>
      </c>
      <c r="F93" s="36">
        <v>0.3</v>
      </c>
      <c r="G93" s="37">
        <v>19.14</v>
      </c>
      <c r="H93" s="38">
        <f t="shared" ref="H93:H97" si="20">IF(E93="H",G93,TRUNC(G93*(1-$K$5),2))</f>
        <v>19.14</v>
      </c>
      <c r="I93" s="39">
        <f t="shared" ref="I93:I97" si="21">TRUNC(H93*F93,2)</f>
        <v>5.74</v>
      </c>
      <c r="J93" s="2"/>
    </row>
    <row r="94" spans="1:10" x14ac:dyDescent="0.25">
      <c r="A94" s="8" t="s">
        <v>208</v>
      </c>
      <c r="B94" s="8" t="s">
        <v>209</v>
      </c>
      <c r="C94" s="8">
        <v>88316</v>
      </c>
      <c r="D94" s="16" t="s">
        <v>214</v>
      </c>
      <c r="E94" s="8" t="s">
        <v>213</v>
      </c>
      <c r="F94" s="36">
        <v>1</v>
      </c>
      <c r="G94" s="37">
        <v>15.12</v>
      </c>
      <c r="H94" s="38">
        <f t="shared" si="20"/>
        <v>15.12</v>
      </c>
      <c r="I94" s="39">
        <f t="shared" si="21"/>
        <v>15.12</v>
      </c>
      <c r="J94" s="2"/>
    </row>
    <row r="95" spans="1:10" ht="24" x14ac:dyDescent="0.25">
      <c r="A95" s="8" t="s">
        <v>208</v>
      </c>
      <c r="B95" s="8" t="s">
        <v>209</v>
      </c>
      <c r="C95" s="8">
        <v>88262</v>
      </c>
      <c r="D95" s="16" t="s">
        <v>212</v>
      </c>
      <c r="E95" s="8" t="s">
        <v>213</v>
      </c>
      <c r="F95" s="36">
        <v>2.6720000000000002</v>
      </c>
      <c r="G95" s="37">
        <v>19.03</v>
      </c>
      <c r="H95" s="38">
        <f t="shared" si="20"/>
        <v>19.03</v>
      </c>
      <c r="I95" s="39">
        <f t="shared" si="21"/>
        <v>50.84</v>
      </c>
      <c r="J95" s="2"/>
    </row>
    <row r="96" spans="1:10" x14ac:dyDescent="0.25">
      <c r="A96" s="8" t="s">
        <v>99</v>
      </c>
      <c r="B96" s="8" t="s">
        <v>216</v>
      </c>
      <c r="C96" s="8" t="s">
        <v>262</v>
      </c>
      <c r="D96" s="16" t="s">
        <v>263</v>
      </c>
      <c r="E96" s="8" t="s">
        <v>236</v>
      </c>
      <c r="F96" s="36">
        <v>1</v>
      </c>
      <c r="G96" s="37">
        <v>130</v>
      </c>
      <c r="H96" s="38">
        <f t="shared" ref="H96" si="22">IF(E96="H",G96,TRUNC(G96*(1-$K$5),2))</f>
        <v>129.93</v>
      </c>
      <c r="I96" s="39">
        <f t="shared" ref="I96" si="23">TRUNC(H96*F96,2)</f>
        <v>129.93</v>
      </c>
      <c r="J96" s="2"/>
    </row>
    <row r="97" spans="1:10" x14ac:dyDescent="0.25">
      <c r="A97" s="8" t="s">
        <v>99</v>
      </c>
      <c r="B97" s="8" t="s">
        <v>216</v>
      </c>
      <c r="C97" s="8" t="s">
        <v>264</v>
      </c>
      <c r="D97" s="16" t="s">
        <v>265</v>
      </c>
      <c r="E97" s="8" t="s">
        <v>252</v>
      </c>
      <c r="F97" s="36">
        <v>0.3</v>
      </c>
      <c r="G97" s="37">
        <v>185.4</v>
      </c>
      <c r="H97" s="38">
        <f t="shared" si="20"/>
        <v>185.3</v>
      </c>
      <c r="I97" s="39">
        <f t="shared" si="21"/>
        <v>55.59</v>
      </c>
      <c r="J97" s="2"/>
    </row>
    <row r="98" spans="1:10" x14ac:dyDescent="0.25">
      <c r="A98" s="159" t="s">
        <v>210</v>
      </c>
      <c r="B98" s="159"/>
      <c r="C98" s="159"/>
      <c r="D98" s="159"/>
      <c r="E98" s="159"/>
      <c r="F98" s="159"/>
      <c r="G98" s="159"/>
      <c r="H98" s="159"/>
      <c r="I98" s="41">
        <f>SUM(I93:I97)</f>
        <v>257.22000000000003</v>
      </c>
      <c r="J98" s="2"/>
    </row>
    <row r="99" spans="1:10" x14ac:dyDescent="0.25">
      <c r="A99" s="150"/>
      <c r="B99" s="151"/>
      <c r="C99" s="151"/>
      <c r="D99" s="151"/>
      <c r="E99" s="151"/>
      <c r="F99" s="151"/>
      <c r="G99" s="151"/>
      <c r="H99" s="151"/>
      <c r="I99" s="152"/>
      <c r="J99" s="2"/>
    </row>
    <row r="100" spans="1:10" x14ac:dyDescent="0.25">
      <c r="A100" s="22" t="s">
        <v>198</v>
      </c>
      <c r="B100" s="153" t="s">
        <v>199</v>
      </c>
      <c r="C100" s="154"/>
      <c r="D100" s="154"/>
      <c r="E100" s="154"/>
      <c r="F100" s="154"/>
      <c r="G100" s="154"/>
      <c r="H100" s="155"/>
      <c r="I100" s="40" t="s">
        <v>200</v>
      </c>
      <c r="J100" s="2"/>
    </row>
    <row r="101" spans="1:10" ht="15" customHeight="1" x14ac:dyDescent="0.25">
      <c r="A101" s="26" t="s">
        <v>8</v>
      </c>
      <c r="B101" s="160" t="str">
        <f>VLOOKUP(A101,PLANILHA!$B$7:$F$696,3,FALSE)</f>
        <v>Fechadura para porta de banheiro</v>
      </c>
      <c r="C101" s="160"/>
      <c r="D101" s="160"/>
      <c r="E101" s="160"/>
      <c r="F101" s="160"/>
      <c r="G101" s="160"/>
      <c r="H101" s="160"/>
      <c r="I101" s="27" t="str">
        <f>VLOOKUP(A101,PLANILHA!$B$7:$F$696,5,FALSE)</f>
        <v>UN</v>
      </c>
      <c r="J101" s="28">
        <f>I105</f>
        <v>61.99</v>
      </c>
    </row>
    <row r="102" spans="1:10" x14ac:dyDescent="0.25">
      <c r="A102" s="29" t="s">
        <v>201</v>
      </c>
      <c r="B102" s="30" t="s">
        <v>202</v>
      </c>
      <c r="C102" s="31" t="s">
        <v>198</v>
      </c>
      <c r="D102" s="31" t="s">
        <v>203</v>
      </c>
      <c r="E102" s="31" t="s">
        <v>200</v>
      </c>
      <c r="F102" s="32" t="s">
        <v>204</v>
      </c>
      <c r="G102" s="33" t="s">
        <v>205</v>
      </c>
      <c r="H102" s="34" t="s">
        <v>206</v>
      </c>
      <c r="I102" s="35" t="s">
        <v>207</v>
      </c>
      <c r="J102" s="2"/>
    </row>
    <row r="103" spans="1:10" ht="24" x14ac:dyDescent="0.25">
      <c r="A103" s="8" t="s">
        <v>208</v>
      </c>
      <c r="B103" s="8" t="s">
        <v>209</v>
      </c>
      <c r="C103" s="8">
        <v>88262</v>
      </c>
      <c r="D103" s="16" t="s">
        <v>212</v>
      </c>
      <c r="E103" s="8" t="s">
        <v>213</v>
      </c>
      <c r="F103" s="36">
        <v>0.90500000000000003</v>
      </c>
      <c r="G103" s="37">
        <v>19.03</v>
      </c>
      <c r="H103" s="38">
        <f t="shared" ref="H103:H104" si="24">IF(E103="H",G103,TRUNC(G103*(1-$K$5),2))</f>
        <v>19.03</v>
      </c>
      <c r="I103" s="39">
        <f t="shared" ref="I103:I104" si="25">TRUNC(H103*F103,2)</f>
        <v>17.22</v>
      </c>
      <c r="J103" s="2"/>
    </row>
    <row r="104" spans="1:10" x14ac:dyDescent="0.25">
      <c r="A104" s="8" t="s">
        <v>99</v>
      </c>
      <c r="B104" s="8" t="s">
        <v>216</v>
      </c>
      <c r="C104" s="8" t="s">
        <v>266</v>
      </c>
      <c r="D104" s="16" t="s">
        <v>267</v>
      </c>
      <c r="E104" s="8" t="s">
        <v>200</v>
      </c>
      <c r="F104" s="36">
        <v>1</v>
      </c>
      <c r="G104" s="37">
        <v>44.8</v>
      </c>
      <c r="H104" s="38">
        <f t="shared" si="24"/>
        <v>44.77</v>
      </c>
      <c r="I104" s="39">
        <f t="shared" si="25"/>
        <v>44.77</v>
      </c>
      <c r="J104" s="2"/>
    </row>
    <row r="105" spans="1:10" x14ac:dyDescent="0.25">
      <c r="A105" s="159" t="s">
        <v>210</v>
      </c>
      <c r="B105" s="159"/>
      <c r="C105" s="159"/>
      <c r="D105" s="159"/>
      <c r="E105" s="159"/>
      <c r="F105" s="159"/>
      <c r="G105" s="159"/>
      <c r="H105" s="159"/>
      <c r="I105" s="41">
        <f>SUM(I103:I104)</f>
        <v>61.99</v>
      </c>
      <c r="J105" s="2"/>
    </row>
    <row r="106" spans="1:10" x14ac:dyDescent="0.25">
      <c r="A106" s="150"/>
      <c r="B106" s="151"/>
      <c r="C106" s="151"/>
      <c r="D106" s="151"/>
      <c r="E106" s="151"/>
      <c r="F106" s="151"/>
      <c r="G106" s="151"/>
      <c r="H106" s="151"/>
      <c r="I106" s="152"/>
      <c r="J106" s="2"/>
    </row>
    <row r="107" spans="1:10" x14ac:dyDescent="0.25">
      <c r="A107" s="22" t="s">
        <v>198</v>
      </c>
      <c r="B107" s="153" t="s">
        <v>199</v>
      </c>
      <c r="C107" s="154"/>
      <c r="D107" s="154"/>
      <c r="E107" s="154"/>
      <c r="F107" s="154"/>
      <c r="G107" s="154"/>
      <c r="H107" s="155"/>
      <c r="I107" s="40" t="s">
        <v>200</v>
      </c>
      <c r="J107" s="2"/>
    </row>
    <row r="108" spans="1:10" ht="15" customHeight="1" x14ac:dyDescent="0.25">
      <c r="A108" s="26" t="s">
        <v>10</v>
      </c>
      <c r="B108" s="160" t="str">
        <f>VLOOKUP(A108,PLANILHA!$B$7:$F$696,3,FALSE)</f>
        <v>Fechadura para porta interna</v>
      </c>
      <c r="C108" s="160"/>
      <c r="D108" s="160"/>
      <c r="E108" s="160"/>
      <c r="F108" s="160"/>
      <c r="G108" s="160"/>
      <c r="H108" s="160"/>
      <c r="I108" s="27" t="str">
        <f>VLOOKUP(A108,PLANILHA!$B$7:$F$696,5,FALSE)</f>
        <v>UN</v>
      </c>
      <c r="J108" s="28">
        <f>I112</f>
        <v>63.39</v>
      </c>
    </row>
    <row r="109" spans="1:10" x14ac:dyDescent="0.25">
      <c r="A109" s="29" t="s">
        <v>201</v>
      </c>
      <c r="B109" s="30" t="s">
        <v>202</v>
      </c>
      <c r="C109" s="31" t="s">
        <v>198</v>
      </c>
      <c r="D109" s="31" t="s">
        <v>203</v>
      </c>
      <c r="E109" s="31" t="s">
        <v>200</v>
      </c>
      <c r="F109" s="32" t="s">
        <v>204</v>
      </c>
      <c r="G109" s="33" t="s">
        <v>205</v>
      </c>
      <c r="H109" s="34" t="s">
        <v>206</v>
      </c>
      <c r="I109" s="35" t="s">
        <v>207</v>
      </c>
      <c r="J109" s="2"/>
    </row>
    <row r="110" spans="1:10" ht="24" x14ac:dyDescent="0.25">
      <c r="A110" s="8" t="s">
        <v>208</v>
      </c>
      <c r="B110" s="8" t="s">
        <v>209</v>
      </c>
      <c r="C110" s="8">
        <v>88262</v>
      </c>
      <c r="D110" s="16" t="s">
        <v>212</v>
      </c>
      <c r="E110" s="8" t="s">
        <v>213</v>
      </c>
      <c r="F110" s="36">
        <v>0.90500000000000003</v>
      </c>
      <c r="G110" s="37">
        <v>19.03</v>
      </c>
      <c r="H110" s="38">
        <f t="shared" ref="H110:H111" si="26">IF(E110="H",G110,TRUNC(G110*(1-$K$5),2))</f>
        <v>19.03</v>
      </c>
      <c r="I110" s="39">
        <f t="shared" ref="I110:I111" si="27">TRUNC(H110*F110,2)</f>
        <v>17.22</v>
      </c>
      <c r="J110" s="2"/>
    </row>
    <row r="111" spans="1:10" x14ac:dyDescent="0.25">
      <c r="A111" s="8" t="s">
        <v>99</v>
      </c>
      <c r="B111" s="8" t="s">
        <v>216</v>
      </c>
      <c r="C111" s="8" t="s">
        <v>268</v>
      </c>
      <c r="D111" s="16" t="s">
        <v>269</v>
      </c>
      <c r="E111" s="8" t="s">
        <v>200</v>
      </c>
      <c r="F111" s="36">
        <v>1</v>
      </c>
      <c r="G111" s="37">
        <v>46.2</v>
      </c>
      <c r="H111" s="38">
        <f t="shared" si="26"/>
        <v>46.17</v>
      </c>
      <c r="I111" s="39">
        <f t="shared" si="27"/>
        <v>46.17</v>
      </c>
      <c r="J111" s="2"/>
    </row>
    <row r="112" spans="1:10" x14ac:dyDescent="0.25">
      <c r="A112" s="159" t="s">
        <v>210</v>
      </c>
      <c r="B112" s="159"/>
      <c r="C112" s="159"/>
      <c r="D112" s="159"/>
      <c r="E112" s="159"/>
      <c r="F112" s="159"/>
      <c r="G112" s="159"/>
      <c r="H112" s="159"/>
      <c r="I112" s="41">
        <f>SUM(I110:I111)</f>
        <v>63.39</v>
      </c>
      <c r="J112" s="2"/>
    </row>
    <row r="113" spans="1:10" x14ac:dyDescent="0.25">
      <c r="A113" s="150"/>
      <c r="B113" s="151"/>
      <c r="C113" s="151"/>
      <c r="D113" s="151"/>
      <c r="E113" s="151"/>
      <c r="F113" s="151"/>
      <c r="G113" s="151"/>
      <c r="H113" s="151"/>
      <c r="I113" s="152"/>
      <c r="J113" s="2"/>
    </row>
    <row r="114" spans="1:10" x14ac:dyDescent="0.25">
      <c r="A114" s="22" t="s">
        <v>198</v>
      </c>
      <c r="B114" s="153" t="s">
        <v>199</v>
      </c>
      <c r="C114" s="154"/>
      <c r="D114" s="154"/>
      <c r="E114" s="154"/>
      <c r="F114" s="154"/>
      <c r="G114" s="154"/>
      <c r="H114" s="155"/>
      <c r="I114" s="40" t="s">
        <v>200</v>
      </c>
      <c r="J114" s="2"/>
    </row>
    <row r="115" spans="1:10" ht="15" customHeight="1" x14ac:dyDescent="0.25">
      <c r="A115" s="26" t="s">
        <v>108</v>
      </c>
      <c r="B115" s="160" t="str">
        <f>VLOOKUP(A115,PLANILHA!$B$7:$F$696,3,FALSE)</f>
        <v>Retirada de telhas de barro</v>
      </c>
      <c r="C115" s="160"/>
      <c r="D115" s="160"/>
      <c r="E115" s="160"/>
      <c r="F115" s="160"/>
      <c r="G115" s="160"/>
      <c r="H115" s="160"/>
      <c r="I115" s="27" t="str">
        <f>VLOOKUP(A115,PLANILHA!$B$7:$F$696,5,FALSE)</f>
        <v>m²</v>
      </c>
      <c r="J115" s="28">
        <f>I119</f>
        <v>6.47</v>
      </c>
    </row>
    <row r="116" spans="1:10" x14ac:dyDescent="0.25">
      <c r="A116" s="29" t="s">
        <v>201</v>
      </c>
      <c r="B116" s="30" t="s">
        <v>202</v>
      </c>
      <c r="C116" s="31" t="s">
        <v>198</v>
      </c>
      <c r="D116" s="31" t="s">
        <v>203</v>
      </c>
      <c r="E116" s="31" t="s">
        <v>200</v>
      </c>
      <c r="F116" s="32" t="s">
        <v>204</v>
      </c>
      <c r="G116" s="33" t="s">
        <v>205</v>
      </c>
      <c r="H116" s="34" t="s">
        <v>206</v>
      </c>
      <c r="I116" s="35" t="s">
        <v>207</v>
      </c>
      <c r="J116" s="2"/>
    </row>
    <row r="117" spans="1:10" x14ac:dyDescent="0.25">
      <c r="A117" s="8" t="s">
        <v>208</v>
      </c>
      <c r="B117" s="8" t="s">
        <v>209</v>
      </c>
      <c r="C117" s="8">
        <v>88316</v>
      </c>
      <c r="D117" s="16" t="s">
        <v>214</v>
      </c>
      <c r="E117" s="8" t="s">
        <v>213</v>
      </c>
      <c r="F117" s="36">
        <v>0.36509999999999998</v>
      </c>
      <c r="G117" s="37">
        <v>15.12</v>
      </c>
      <c r="H117" s="38">
        <f t="shared" ref="H117:H118" si="28">IF(E117="H",G117,TRUNC(G117*(1-$K$5),2))</f>
        <v>15.12</v>
      </c>
      <c r="I117" s="39">
        <f t="shared" ref="I117:I118" si="29">TRUNC(H117*F117,2)</f>
        <v>5.52</v>
      </c>
      <c r="J117" s="2"/>
    </row>
    <row r="118" spans="1:10" ht="24" x14ac:dyDescent="0.25">
      <c r="A118" s="8" t="s">
        <v>208</v>
      </c>
      <c r="B118" s="8" t="s">
        <v>209</v>
      </c>
      <c r="C118" s="8">
        <v>88262</v>
      </c>
      <c r="D118" s="16" t="s">
        <v>212</v>
      </c>
      <c r="E118" s="8" t="s">
        <v>213</v>
      </c>
      <c r="F118" s="36">
        <v>0.05</v>
      </c>
      <c r="G118" s="37">
        <v>19.03</v>
      </c>
      <c r="H118" s="38">
        <f t="shared" si="28"/>
        <v>19.03</v>
      </c>
      <c r="I118" s="39">
        <f t="shared" si="29"/>
        <v>0.95</v>
      </c>
      <c r="J118" s="2"/>
    </row>
    <row r="119" spans="1:10" x14ac:dyDescent="0.25">
      <c r="A119" s="159" t="s">
        <v>210</v>
      </c>
      <c r="B119" s="159"/>
      <c r="C119" s="159"/>
      <c r="D119" s="159"/>
      <c r="E119" s="159"/>
      <c r="F119" s="159"/>
      <c r="G119" s="159"/>
      <c r="H119" s="159"/>
      <c r="I119" s="41">
        <f>SUM(I117:I118)</f>
        <v>6.47</v>
      </c>
      <c r="J119" s="2"/>
    </row>
    <row r="120" spans="1:10" x14ac:dyDescent="0.25">
      <c r="A120" s="150"/>
      <c r="B120" s="151"/>
      <c r="C120" s="151"/>
      <c r="D120" s="151"/>
      <c r="E120" s="151"/>
      <c r="F120" s="151"/>
      <c r="G120" s="151"/>
      <c r="H120" s="151"/>
      <c r="I120" s="152"/>
      <c r="J120" s="2"/>
    </row>
    <row r="121" spans="1:10" x14ac:dyDescent="0.25">
      <c r="A121" s="22" t="s">
        <v>198</v>
      </c>
      <c r="B121" s="153" t="s">
        <v>199</v>
      </c>
      <c r="C121" s="154"/>
      <c r="D121" s="154"/>
      <c r="E121" s="154"/>
      <c r="F121" s="154"/>
      <c r="G121" s="154"/>
      <c r="H121" s="155"/>
      <c r="I121" s="40" t="s">
        <v>200</v>
      </c>
      <c r="J121" s="2"/>
    </row>
    <row r="122" spans="1:10" ht="15" customHeight="1" x14ac:dyDescent="0.25">
      <c r="A122" s="26" t="s">
        <v>86</v>
      </c>
      <c r="B122" s="160" t="str">
        <f>VLOOKUP(A122,PLANILHA!$B$7:$F$696,3,FALSE)</f>
        <v>Cobertura - telha de barro paulista ou planatex</v>
      </c>
      <c r="C122" s="160"/>
      <c r="D122" s="160"/>
      <c r="E122" s="160"/>
      <c r="F122" s="160"/>
      <c r="G122" s="160"/>
      <c r="H122" s="160"/>
      <c r="I122" s="27" t="str">
        <f>VLOOKUP(A122,PLANILHA!$B$7:$F$696,5,FALSE)</f>
        <v>m²</v>
      </c>
      <c r="J122" s="28">
        <f>I127</f>
        <v>59.69</v>
      </c>
    </row>
    <row r="123" spans="1:10" x14ac:dyDescent="0.25">
      <c r="A123" s="29" t="s">
        <v>201</v>
      </c>
      <c r="B123" s="30" t="s">
        <v>202</v>
      </c>
      <c r="C123" s="31" t="s">
        <v>198</v>
      </c>
      <c r="D123" s="31" t="s">
        <v>203</v>
      </c>
      <c r="E123" s="31" t="s">
        <v>200</v>
      </c>
      <c r="F123" s="32" t="s">
        <v>204</v>
      </c>
      <c r="G123" s="33" t="s">
        <v>205</v>
      </c>
      <c r="H123" s="34" t="s">
        <v>206</v>
      </c>
      <c r="I123" s="35" t="s">
        <v>207</v>
      </c>
      <c r="J123" s="2"/>
    </row>
    <row r="124" spans="1:10" x14ac:dyDescent="0.25">
      <c r="A124" s="8" t="s">
        <v>208</v>
      </c>
      <c r="B124" s="8" t="s">
        <v>209</v>
      </c>
      <c r="C124" s="8">
        <v>88316</v>
      </c>
      <c r="D124" s="16" t="s">
        <v>214</v>
      </c>
      <c r="E124" s="8" t="s">
        <v>213</v>
      </c>
      <c r="F124" s="36">
        <v>1.0549999999999999</v>
      </c>
      <c r="G124" s="37">
        <v>15.12</v>
      </c>
      <c r="H124" s="38">
        <f t="shared" ref="H124:H126" si="30">IF(E124="H",G124,TRUNC(G124*(1-$K$5),2))</f>
        <v>15.12</v>
      </c>
      <c r="I124" s="39">
        <f t="shared" ref="I124:I126" si="31">TRUNC(H124*F124,2)</f>
        <v>15.95</v>
      </c>
      <c r="J124" s="2"/>
    </row>
    <row r="125" spans="1:10" x14ac:dyDescent="0.25">
      <c r="A125" s="8" t="s">
        <v>208</v>
      </c>
      <c r="B125" s="8" t="s">
        <v>209</v>
      </c>
      <c r="C125" s="8">
        <v>88323</v>
      </c>
      <c r="D125" s="16" t="s">
        <v>270</v>
      </c>
      <c r="E125" s="8" t="s">
        <v>213</v>
      </c>
      <c r="F125" s="36">
        <v>0.75</v>
      </c>
      <c r="G125" s="37">
        <v>17.07</v>
      </c>
      <c r="H125" s="38">
        <f t="shared" si="30"/>
        <v>17.07</v>
      </c>
      <c r="I125" s="39">
        <f t="shared" si="31"/>
        <v>12.8</v>
      </c>
      <c r="J125" s="2"/>
    </row>
    <row r="126" spans="1:10" x14ac:dyDescent="0.25">
      <c r="A126" s="8" t="s">
        <v>99</v>
      </c>
      <c r="B126" s="8" t="s">
        <v>216</v>
      </c>
      <c r="C126" s="8" t="s">
        <v>271</v>
      </c>
      <c r="D126" s="16" t="s">
        <v>272</v>
      </c>
      <c r="E126" s="8" t="s">
        <v>200</v>
      </c>
      <c r="F126" s="36">
        <v>26</v>
      </c>
      <c r="G126" s="37">
        <v>1.2</v>
      </c>
      <c r="H126" s="38">
        <f t="shared" si="30"/>
        <v>1.19</v>
      </c>
      <c r="I126" s="39">
        <f t="shared" si="31"/>
        <v>30.94</v>
      </c>
      <c r="J126" s="2"/>
    </row>
    <row r="127" spans="1:10" x14ac:dyDescent="0.25">
      <c r="A127" s="159" t="s">
        <v>210</v>
      </c>
      <c r="B127" s="159"/>
      <c r="C127" s="159"/>
      <c r="D127" s="159"/>
      <c r="E127" s="159"/>
      <c r="F127" s="159"/>
      <c r="G127" s="159"/>
      <c r="H127" s="159"/>
      <c r="I127" s="41">
        <f>SUM(I124:I126)</f>
        <v>59.69</v>
      </c>
      <c r="J127" s="2"/>
    </row>
    <row r="128" spans="1:10" x14ac:dyDescent="0.25">
      <c r="A128" s="150"/>
      <c r="B128" s="151"/>
      <c r="C128" s="151"/>
      <c r="D128" s="151"/>
      <c r="E128" s="151"/>
      <c r="F128" s="151"/>
      <c r="G128" s="151"/>
      <c r="H128" s="151"/>
      <c r="I128" s="152"/>
      <c r="J128" s="2"/>
    </row>
    <row r="129" spans="1:10" x14ac:dyDescent="0.25">
      <c r="A129" s="22" t="s">
        <v>198</v>
      </c>
      <c r="B129" s="153" t="s">
        <v>199</v>
      </c>
      <c r="C129" s="154"/>
      <c r="D129" s="154"/>
      <c r="E129" s="154"/>
      <c r="F129" s="154"/>
      <c r="G129" s="154"/>
      <c r="H129" s="155"/>
      <c r="I129" s="44" t="s">
        <v>200</v>
      </c>
      <c r="J129" s="2"/>
    </row>
    <row r="130" spans="1:10" x14ac:dyDescent="0.25">
      <c r="A130" s="26" t="str">
        <f>PLANILHA!B27</f>
        <v>070052</v>
      </c>
      <c r="B130" s="160" t="str">
        <f>VLOOKUP(A130,PLANILHA!$B$7:$F$696,3,FALSE)</f>
        <v>Estrutura em mad. lei p/ telha de barro - pç. serrada</v>
      </c>
      <c r="C130" s="160"/>
      <c r="D130" s="160"/>
      <c r="E130" s="160"/>
      <c r="F130" s="160"/>
      <c r="G130" s="160"/>
      <c r="H130" s="160"/>
      <c r="I130" s="27" t="str">
        <f>VLOOKUP(A130,PLANILHA!$B$7:$F$696,5,FALSE)</f>
        <v>m²</v>
      </c>
      <c r="J130" s="28">
        <f>I138</f>
        <v>65.910000000000011</v>
      </c>
    </row>
    <row r="131" spans="1:10" x14ac:dyDescent="0.25">
      <c r="A131" s="29" t="s">
        <v>201</v>
      </c>
      <c r="B131" s="30" t="s">
        <v>202</v>
      </c>
      <c r="C131" s="31" t="s">
        <v>198</v>
      </c>
      <c r="D131" s="31" t="s">
        <v>203</v>
      </c>
      <c r="E131" s="31" t="s">
        <v>200</v>
      </c>
      <c r="F131" s="32" t="s">
        <v>204</v>
      </c>
      <c r="G131" s="33" t="s">
        <v>205</v>
      </c>
      <c r="H131" s="34" t="s">
        <v>206</v>
      </c>
      <c r="I131" s="35" t="s">
        <v>207</v>
      </c>
      <c r="J131" s="2"/>
    </row>
    <row r="132" spans="1:10" x14ac:dyDescent="0.25">
      <c r="A132" s="8" t="s">
        <v>208</v>
      </c>
      <c r="B132" s="8" t="s">
        <v>209</v>
      </c>
      <c r="C132" s="8">
        <v>88316</v>
      </c>
      <c r="D132" s="45" t="s">
        <v>214</v>
      </c>
      <c r="E132" s="8" t="s">
        <v>213</v>
      </c>
      <c r="F132" s="36">
        <v>1.2</v>
      </c>
      <c r="G132" s="37">
        <v>15.12</v>
      </c>
      <c r="H132" s="38">
        <f t="shared" ref="H132:H137" si="32">IF(E132="H",G132,TRUNC(G132*(1-$K$5),2))</f>
        <v>15.12</v>
      </c>
      <c r="I132" s="39">
        <f t="shared" ref="I132:I137" si="33">TRUNC(H132*F132,2)</f>
        <v>18.14</v>
      </c>
      <c r="J132" s="2"/>
    </row>
    <row r="133" spans="1:10" ht="24" x14ac:dyDescent="0.25">
      <c r="A133" s="8" t="s">
        <v>208</v>
      </c>
      <c r="B133" s="8" t="s">
        <v>209</v>
      </c>
      <c r="C133" s="8">
        <v>88262</v>
      </c>
      <c r="D133" s="45" t="s">
        <v>212</v>
      </c>
      <c r="E133" s="8" t="s">
        <v>213</v>
      </c>
      <c r="F133" s="36">
        <v>1.17</v>
      </c>
      <c r="G133" s="37">
        <v>19.03</v>
      </c>
      <c r="H133" s="38">
        <f t="shared" si="32"/>
        <v>19.03</v>
      </c>
      <c r="I133" s="39">
        <f t="shared" si="33"/>
        <v>22.26</v>
      </c>
      <c r="J133" s="2"/>
    </row>
    <row r="134" spans="1:10" x14ac:dyDescent="0.25">
      <c r="A134" s="8" t="s">
        <v>99</v>
      </c>
      <c r="B134" s="8" t="s">
        <v>216</v>
      </c>
      <c r="C134" s="8" t="s">
        <v>277</v>
      </c>
      <c r="D134" s="45" t="s">
        <v>278</v>
      </c>
      <c r="E134" s="8" t="s">
        <v>219</v>
      </c>
      <c r="F134" s="36">
        <v>0.19</v>
      </c>
      <c r="G134" s="37">
        <v>12</v>
      </c>
      <c r="H134" s="38">
        <f t="shared" si="32"/>
        <v>11.99</v>
      </c>
      <c r="I134" s="39">
        <f t="shared" si="33"/>
        <v>2.27</v>
      </c>
      <c r="J134" s="2"/>
    </row>
    <row r="135" spans="1:10" x14ac:dyDescent="0.25">
      <c r="A135" s="8" t="s">
        <v>99</v>
      </c>
      <c r="B135" s="8" t="s">
        <v>216</v>
      </c>
      <c r="C135" s="8" t="s">
        <v>413</v>
      </c>
      <c r="D135" s="45" t="s">
        <v>414</v>
      </c>
      <c r="E135" s="8" t="s">
        <v>222</v>
      </c>
      <c r="F135" s="36">
        <v>0.15</v>
      </c>
      <c r="G135" s="37">
        <v>66.95</v>
      </c>
      <c r="H135" s="38">
        <f t="shared" ref="H135:H136" si="34">IF(E135="H",G135,TRUNC(G135*(1-$K$5),2))</f>
        <v>66.91</v>
      </c>
      <c r="I135" s="39">
        <f t="shared" ref="I135:I136" si="35">TRUNC(H135*F135,2)</f>
        <v>10.029999999999999</v>
      </c>
      <c r="J135" s="2"/>
    </row>
    <row r="136" spans="1:10" x14ac:dyDescent="0.25">
      <c r="A136" s="8" t="s">
        <v>99</v>
      </c>
      <c r="B136" s="8" t="s">
        <v>216</v>
      </c>
      <c r="C136" s="8" t="s">
        <v>415</v>
      </c>
      <c r="D136" s="45" t="s">
        <v>416</v>
      </c>
      <c r="E136" s="8" t="s">
        <v>200</v>
      </c>
      <c r="F136" s="36">
        <v>2.1000000000000001E-2</v>
      </c>
      <c r="G136" s="37">
        <v>82.4</v>
      </c>
      <c r="H136" s="38">
        <f t="shared" si="34"/>
        <v>82.35</v>
      </c>
      <c r="I136" s="39">
        <f t="shared" si="35"/>
        <v>1.72</v>
      </c>
      <c r="J136" s="2"/>
    </row>
    <row r="137" spans="1:10" x14ac:dyDescent="0.25">
      <c r="A137" s="8" t="s">
        <v>99</v>
      </c>
      <c r="B137" s="8" t="s">
        <v>216</v>
      </c>
      <c r="C137" s="8" t="s">
        <v>417</v>
      </c>
      <c r="D137" s="45" t="s">
        <v>418</v>
      </c>
      <c r="E137" s="8" t="s">
        <v>222</v>
      </c>
      <c r="F137" s="36">
        <v>4.5999999999999999E-2</v>
      </c>
      <c r="G137" s="37">
        <v>250</v>
      </c>
      <c r="H137" s="38">
        <f t="shared" si="32"/>
        <v>249.87</v>
      </c>
      <c r="I137" s="39">
        <f t="shared" si="33"/>
        <v>11.49</v>
      </c>
      <c r="J137" s="2"/>
    </row>
    <row r="138" spans="1:10" x14ac:dyDescent="0.25">
      <c r="A138" s="159" t="s">
        <v>210</v>
      </c>
      <c r="B138" s="159"/>
      <c r="C138" s="159"/>
      <c r="D138" s="159"/>
      <c r="E138" s="159"/>
      <c r="F138" s="159"/>
      <c r="G138" s="159"/>
      <c r="H138" s="159"/>
      <c r="I138" s="41">
        <f>SUM(I132:I137)</f>
        <v>65.910000000000011</v>
      </c>
      <c r="J138" s="2"/>
    </row>
    <row r="139" spans="1:10" x14ac:dyDescent="0.25">
      <c r="A139" s="150"/>
      <c r="B139" s="151"/>
      <c r="C139" s="151"/>
      <c r="D139" s="151"/>
      <c r="E139" s="151"/>
      <c r="F139" s="151"/>
      <c r="G139" s="151"/>
      <c r="H139" s="151"/>
      <c r="I139" s="152"/>
      <c r="J139" s="2"/>
    </row>
    <row r="140" spans="1:10" x14ac:dyDescent="0.25">
      <c r="A140" s="22" t="s">
        <v>198</v>
      </c>
      <c r="B140" s="153" t="s">
        <v>199</v>
      </c>
      <c r="C140" s="154"/>
      <c r="D140" s="154"/>
      <c r="E140" s="154"/>
      <c r="F140" s="154"/>
      <c r="G140" s="154"/>
      <c r="H140" s="155"/>
      <c r="I140" s="40" t="s">
        <v>200</v>
      </c>
      <c r="J140" s="2"/>
    </row>
    <row r="141" spans="1:10" ht="15" customHeight="1" x14ac:dyDescent="0.25">
      <c r="A141" s="26" t="s">
        <v>61</v>
      </c>
      <c r="B141" s="160" t="str">
        <f>VLOOKUP(A141,PLANILHA!$B$7:$F$696,3,FALSE)</f>
        <v>Cumeeira de barro</v>
      </c>
      <c r="C141" s="160"/>
      <c r="D141" s="160"/>
      <c r="E141" s="160"/>
      <c r="F141" s="160"/>
      <c r="G141" s="160"/>
      <c r="H141" s="160"/>
      <c r="I141" s="27" t="str">
        <f>VLOOKUP(A141,PLANILHA!$B$7:$F$696,5,FALSE)</f>
        <v>M</v>
      </c>
      <c r="J141" s="28">
        <f>I147</f>
        <v>18.61</v>
      </c>
    </row>
    <row r="142" spans="1:10" x14ac:dyDescent="0.25">
      <c r="A142" s="29" t="s">
        <v>201</v>
      </c>
      <c r="B142" s="30" t="s">
        <v>202</v>
      </c>
      <c r="C142" s="31" t="s">
        <v>198</v>
      </c>
      <c r="D142" s="31" t="s">
        <v>203</v>
      </c>
      <c r="E142" s="31" t="s">
        <v>200</v>
      </c>
      <c r="F142" s="32" t="s">
        <v>204</v>
      </c>
      <c r="G142" s="33" t="s">
        <v>205</v>
      </c>
      <c r="H142" s="34" t="s">
        <v>206</v>
      </c>
      <c r="I142" s="35" t="s">
        <v>207</v>
      </c>
      <c r="J142" s="2"/>
    </row>
    <row r="143" spans="1:10" x14ac:dyDescent="0.25">
      <c r="A143" s="8" t="s">
        <v>208</v>
      </c>
      <c r="B143" s="8" t="s">
        <v>209</v>
      </c>
      <c r="C143" s="8">
        <v>88316</v>
      </c>
      <c r="D143" s="16" t="s">
        <v>214</v>
      </c>
      <c r="E143" s="8" t="s">
        <v>213</v>
      </c>
      <c r="F143" s="36">
        <v>0.188</v>
      </c>
      <c r="G143" s="37">
        <v>15.12</v>
      </c>
      <c r="H143" s="38">
        <f t="shared" ref="H143:H146" si="36">IF(E143="H",G143,TRUNC(G143*(1-$K$5),2))</f>
        <v>15.12</v>
      </c>
      <c r="I143" s="39">
        <f t="shared" ref="I143:I146" si="37">TRUNC(H143*F143,2)</f>
        <v>2.84</v>
      </c>
      <c r="J143" s="2"/>
    </row>
    <row r="144" spans="1:10" x14ac:dyDescent="0.25">
      <c r="A144" s="8" t="s">
        <v>208</v>
      </c>
      <c r="B144" s="8" t="s">
        <v>209</v>
      </c>
      <c r="C144" s="8">
        <v>88323</v>
      </c>
      <c r="D144" s="16" t="s">
        <v>270</v>
      </c>
      <c r="E144" s="8" t="s">
        <v>213</v>
      </c>
      <c r="F144" s="36">
        <v>0.15</v>
      </c>
      <c r="G144" s="37">
        <v>17.07</v>
      </c>
      <c r="H144" s="38">
        <f t="shared" si="36"/>
        <v>17.07</v>
      </c>
      <c r="I144" s="39">
        <f t="shared" si="37"/>
        <v>2.56</v>
      </c>
      <c r="J144" s="2"/>
    </row>
    <row r="145" spans="1:10" x14ac:dyDescent="0.25">
      <c r="A145" s="8" t="s">
        <v>99</v>
      </c>
      <c r="B145" s="8" t="s">
        <v>209</v>
      </c>
      <c r="C145" s="8" t="s">
        <v>273</v>
      </c>
      <c r="D145" s="16" t="s">
        <v>146</v>
      </c>
      <c r="E145" s="8" t="s">
        <v>200</v>
      </c>
      <c r="F145" s="36">
        <v>3</v>
      </c>
      <c r="G145" s="37">
        <v>4.2</v>
      </c>
      <c r="H145" s="38">
        <f t="shared" si="36"/>
        <v>4.1900000000000004</v>
      </c>
      <c r="I145" s="39">
        <f t="shared" si="37"/>
        <v>12.57</v>
      </c>
      <c r="J145" s="2"/>
    </row>
    <row r="146" spans="1:10" x14ac:dyDescent="0.25">
      <c r="A146" s="8" t="s">
        <v>99</v>
      </c>
      <c r="B146" s="8" t="s">
        <v>216</v>
      </c>
      <c r="C146" s="8">
        <v>110141</v>
      </c>
      <c r="D146" s="16" t="s">
        <v>274</v>
      </c>
      <c r="E146" s="8" t="s">
        <v>246</v>
      </c>
      <c r="F146" s="36">
        <v>2E-3</v>
      </c>
      <c r="G146" s="37">
        <v>321.48</v>
      </c>
      <c r="H146" s="38">
        <f t="shared" si="36"/>
        <v>321.31</v>
      </c>
      <c r="I146" s="39">
        <f t="shared" si="37"/>
        <v>0.64</v>
      </c>
      <c r="J146" s="2"/>
    </row>
    <row r="147" spans="1:10" x14ac:dyDescent="0.25">
      <c r="A147" s="159" t="s">
        <v>210</v>
      </c>
      <c r="B147" s="159"/>
      <c r="C147" s="159"/>
      <c r="D147" s="159"/>
      <c r="E147" s="159"/>
      <c r="F147" s="159"/>
      <c r="G147" s="159"/>
      <c r="H147" s="159"/>
      <c r="I147" s="41">
        <f>SUM(I143:I146)</f>
        <v>18.61</v>
      </c>
      <c r="J147" s="2"/>
    </row>
    <row r="148" spans="1:10" x14ac:dyDescent="0.25">
      <c r="A148" s="150"/>
      <c r="B148" s="151"/>
      <c r="C148" s="151"/>
      <c r="D148" s="151"/>
      <c r="E148" s="151"/>
      <c r="F148" s="151"/>
      <c r="G148" s="151"/>
      <c r="H148" s="151"/>
      <c r="I148" s="152"/>
      <c r="J148" s="2"/>
    </row>
    <row r="149" spans="1:10" x14ac:dyDescent="0.25">
      <c r="A149" s="22" t="s">
        <v>198</v>
      </c>
      <c r="B149" s="153" t="s">
        <v>199</v>
      </c>
      <c r="C149" s="154"/>
      <c r="D149" s="154"/>
      <c r="E149" s="154"/>
      <c r="F149" s="154"/>
      <c r="G149" s="154"/>
      <c r="H149" s="155"/>
      <c r="I149" s="40" t="s">
        <v>200</v>
      </c>
      <c r="J149" s="2"/>
    </row>
    <row r="150" spans="1:10" ht="15" customHeight="1" x14ac:dyDescent="0.25">
      <c r="A150" s="26" t="s">
        <v>36</v>
      </c>
      <c r="B150" s="160" t="str">
        <f>VLOOKUP(A150,PLANILHA!$B$7:$F$696,3,FALSE)</f>
        <v>Encaliçamento de telha ceramica (beiral e cumieira)</v>
      </c>
      <c r="C150" s="160"/>
      <c r="D150" s="160"/>
      <c r="E150" s="160"/>
      <c r="F150" s="160"/>
      <c r="G150" s="160"/>
      <c r="H150" s="160"/>
      <c r="I150" s="27" t="str">
        <f>VLOOKUP(A150,PLANILHA!$B$7:$F$696,5,FALSE)</f>
        <v>M</v>
      </c>
      <c r="J150" s="28">
        <f>I155</f>
        <v>8.75</v>
      </c>
    </row>
    <row r="151" spans="1:10" x14ac:dyDescent="0.25">
      <c r="A151" s="29" t="s">
        <v>201</v>
      </c>
      <c r="B151" s="30" t="s">
        <v>202</v>
      </c>
      <c r="C151" s="31" t="s">
        <v>198</v>
      </c>
      <c r="D151" s="31" t="s">
        <v>203</v>
      </c>
      <c r="E151" s="31" t="s">
        <v>200</v>
      </c>
      <c r="F151" s="32" t="s">
        <v>204</v>
      </c>
      <c r="G151" s="33" t="s">
        <v>205</v>
      </c>
      <c r="H151" s="34" t="s">
        <v>206</v>
      </c>
      <c r="I151" s="35" t="s">
        <v>207</v>
      </c>
      <c r="J151" s="2"/>
    </row>
    <row r="152" spans="1:10" x14ac:dyDescent="0.25">
      <c r="A152" s="8" t="s">
        <v>208</v>
      </c>
      <c r="B152" s="8" t="s">
        <v>209</v>
      </c>
      <c r="C152" s="8">
        <v>88316</v>
      </c>
      <c r="D152" s="16" t="s">
        <v>214</v>
      </c>
      <c r="E152" s="8" t="s">
        <v>213</v>
      </c>
      <c r="F152" s="36">
        <v>0.25</v>
      </c>
      <c r="G152" s="37">
        <v>15.12</v>
      </c>
      <c r="H152" s="38">
        <f t="shared" ref="H152:H154" si="38">IF(E152="H",G152,TRUNC(G152*(1-$K$5),2))</f>
        <v>15.12</v>
      </c>
      <c r="I152" s="39">
        <f t="shared" ref="I152:I154" si="39">TRUNC(H152*F152,2)</f>
        <v>3.78</v>
      </c>
      <c r="J152" s="2"/>
    </row>
    <row r="153" spans="1:10" x14ac:dyDescent="0.25">
      <c r="A153" s="8" t="s">
        <v>208</v>
      </c>
      <c r="B153" s="8" t="s">
        <v>209</v>
      </c>
      <c r="C153" s="8">
        <v>88323</v>
      </c>
      <c r="D153" s="16" t="s">
        <v>270</v>
      </c>
      <c r="E153" s="8" t="s">
        <v>213</v>
      </c>
      <c r="F153" s="36">
        <v>0.254</v>
      </c>
      <c r="G153" s="37">
        <v>17.07</v>
      </c>
      <c r="H153" s="38">
        <f t="shared" si="38"/>
        <v>17.07</v>
      </c>
      <c r="I153" s="39">
        <f t="shared" si="39"/>
        <v>4.33</v>
      </c>
      <c r="J153" s="2"/>
    </row>
    <row r="154" spans="1:10" x14ac:dyDescent="0.25">
      <c r="A154" s="8" t="s">
        <v>99</v>
      </c>
      <c r="B154" s="8" t="s">
        <v>216</v>
      </c>
      <c r="C154" s="8">
        <v>110141</v>
      </c>
      <c r="D154" s="16" t="s">
        <v>274</v>
      </c>
      <c r="E154" s="8" t="s">
        <v>246</v>
      </c>
      <c r="F154" s="36">
        <v>2E-3</v>
      </c>
      <c r="G154" s="37">
        <v>321.48</v>
      </c>
      <c r="H154" s="38">
        <f t="shared" si="38"/>
        <v>321.31</v>
      </c>
      <c r="I154" s="39">
        <f t="shared" si="39"/>
        <v>0.64</v>
      </c>
      <c r="J154" s="2"/>
    </row>
    <row r="155" spans="1:10" x14ac:dyDescent="0.25">
      <c r="A155" s="159" t="s">
        <v>210</v>
      </c>
      <c r="B155" s="159"/>
      <c r="C155" s="159"/>
      <c r="D155" s="159"/>
      <c r="E155" s="159"/>
      <c r="F155" s="159"/>
      <c r="G155" s="159"/>
      <c r="H155" s="159"/>
      <c r="I155" s="41">
        <f>SUM(I152:I154)</f>
        <v>8.75</v>
      </c>
      <c r="J155" s="2"/>
    </row>
    <row r="156" spans="1:10" x14ac:dyDescent="0.25">
      <c r="A156" s="150"/>
      <c r="B156" s="151"/>
      <c r="C156" s="151"/>
      <c r="D156" s="151"/>
      <c r="E156" s="151"/>
      <c r="F156" s="151"/>
      <c r="G156" s="151"/>
      <c r="H156" s="151"/>
      <c r="I156" s="152"/>
      <c r="J156" s="2"/>
    </row>
    <row r="157" spans="1:10" x14ac:dyDescent="0.25">
      <c r="A157" s="22" t="s">
        <v>198</v>
      </c>
      <c r="B157" s="153" t="s">
        <v>199</v>
      </c>
      <c r="C157" s="154"/>
      <c r="D157" s="154"/>
      <c r="E157" s="154"/>
      <c r="F157" s="154"/>
      <c r="G157" s="154"/>
      <c r="H157" s="155"/>
      <c r="I157" s="40" t="s">
        <v>200</v>
      </c>
      <c r="J157" s="2"/>
    </row>
    <row r="158" spans="1:10" ht="15" customHeight="1" x14ac:dyDescent="0.25">
      <c r="A158" s="26" t="s">
        <v>180</v>
      </c>
      <c r="B158" s="160" t="str">
        <f>VLOOKUP(A158,PLANILHA!$B$7:$F$696,3,FALSE)</f>
        <v>Demolição da estrutura em madeira da cobertura</v>
      </c>
      <c r="C158" s="160"/>
      <c r="D158" s="160"/>
      <c r="E158" s="160"/>
      <c r="F158" s="160"/>
      <c r="G158" s="160"/>
      <c r="H158" s="160"/>
      <c r="I158" s="27" t="str">
        <f>VLOOKUP(A158,PLANILHA!$B$7:$F$696,5,FALSE)</f>
        <v>m²</v>
      </c>
      <c r="J158" s="28">
        <f>I162</f>
        <v>4.8100000000000005</v>
      </c>
    </row>
    <row r="159" spans="1:10" x14ac:dyDescent="0.25">
      <c r="A159" s="29" t="s">
        <v>201</v>
      </c>
      <c r="B159" s="30" t="s">
        <v>202</v>
      </c>
      <c r="C159" s="31" t="s">
        <v>198</v>
      </c>
      <c r="D159" s="31" t="s">
        <v>203</v>
      </c>
      <c r="E159" s="31" t="s">
        <v>200</v>
      </c>
      <c r="F159" s="32" t="s">
        <v>204</v>
      </c>
      <c r="G159" s="33" t="s">
        <v>205</v>
      </c>
      <c r="H159" s="34" t="s">
        <v>206</v>
      </c>
      <c r="I159" s="35" t="s">
        <v>207</v>
      </c>
      <c r="J159" s="2"/>
    </row>
    <row r="160" spans="1:10" x14ac:dyDescent="0.25">
      <c r="A160" s="8" t="s">
        <v>208</v>
      </c>
      <c r="B160" s="8" t="s">
        <v>209</v>
      </c>
      <c r="C160" s="8">
        <v>88316</v>
      </c>
      <c r="D160" s="16" t="s">
        <v>214</v>
      </c>
      <c r="E160" s="8" t="s">
        <v>213</v>
      </c>
      <c r="F160" s="36">
        <v>0.14799999999999999</v>
      </c>
      <c r="G160" s="37">
        <v>15.12</v>
      </c>
      <c r="H160" s="38">
        <f t="shared" ref="H160:H161" si="40">IF(E160="H",G160,TRUNC(G160*(1-$K$5),2))</f>
        <v>15.12</v>
      </c>
      <c r="I160" s="39">
        <f t="shared" ref="I160:I161" si="41">TRUNC(H160*F160,2)</f>
        <v>2.23</v>
      </c>
      <c r="J160" s="2"/>
    </row>
    <row r="161" spans="1:10" ht="24" x14ac:dyDescent="0.25">
      <c r="A161" s="8" t="s">
        <v>208</v>
      </c>
      <c r="B161" s="8" t="s">
        <v>209</v>
      </c>
      <c r="C161" s="8">
        <v>88262</v>
      </c>
      <c r="D161" s="16" t="s">
        <v>212</v>
      </c>
      <c r="E161" s="8" t="s">
        <v>213</v>
      </c>
      <c r="F161" s="36">
        <v>0.13600000000000001</v>
      </c>
      <c r="G161" s="37">
        <v>19.03</v>
      </c>
      <c r="H161" s="38">
        <f t="shared" si="40"/>
        <v>19.03</v>
      </c>
      <c r="I161" s="39">
        <f t="shared" si="41"/>
        <v>2.58</v>
      </c>
      <c r="J161" s="2"/>
    </row>
    <row r="162" spans="1:10" x14ac:dyDescent="0.25">
      <c r="A162" s="159" t="s">
        <v>210</v>
      </c>
      <c r="B162" s="159"/>
      <c r="C162" s="159"/>
      <c r="D162" s="159"/>
      <c r="E162" s="159"/>
      <c r="F162" s="159"/>
      <c r="G162" s="159"/>
      <c r="H162" s="159"/>
      <c r="I162" s="41">
        <f>SUM(I160:I161)</f>
        <v>4.8100000000000005</v>
      </c>
      <c r="J162" s="2"/>
    </row>
    <row r="163" spans="1:10" x14ac:dyDescent="0.25">
      <c r="A163" s="150"/>
      <c r="B163" s="151"/>
      <c r="C163" s="151"/>
      <c r="D163" s="151"/>
      <c r="E163" s="151"/>
      <c r="F163" s="151"/>
      <c r="G163" s="151"/>
      <c r="H163" s="151"/>
      <c r="I163" s="152"/>
      <c r="J163" s="2"/>
    </row>
    <row r="164" spans="1:10" x14ac:dyDescent="0.25">
      <c r="A164" s="22" t="s">
        <v>198</v>
      </c>
      <c r="B164" s="153" t="s">
        <v>199</v>
      </c>
      <c r="C164" s="154"/>
      <c r="D164" s="154"/>
      <c r="E164" s="154"/>
      <c r="F164" s="154"/>
      <c r="G164" s="154"/>
      <c r="H164" s="155"/>
      <c r="I164" s="40" t="s">
        <v>200</v>
      </c>
      <c r="J164" s="2"/>
    </row>
    <row r="165" spans="1:10" ht="15" customHeight="1" x14ac:dyDescent="0.25">
      <c r="A165" s="26" t="s">
        <v>89</v>
      </c>
      <c r="B165" s="160" t="str">
        <f>VLOOKUP(A165,PLANILHA!$B$7:$F$696,3,FALSE)</f>
        <v>Estrutura em mad. lei p/ telha de barro - pç.aparelhada</v>
      </c>
      <c r="C165" s="160"/>
      <c r="D165" s="160"/>
      <c r="E165" s="160"/>
      <c r="F165" s="160"/>
      <c r="G165" s="160"/>
      <c r="H165" s="160"/>
      <c r="I165" s="27" t="str">
        <f>VLOOKUP(A165,PLANILHA!$B$7:$F$696,5,FALSE)</f>
        <v>m²</v>
      </c>
      <c r="J165" s="28">
        <f>I173</f>
        <v>73.010000000000005</v>
      </c>
    </row>
    <row r="166" spans="1:10" x14ac:dyDescent="0.25">
      <c r="A166" s="29" t="s">
        <v>201</v>
      </c>
      <c r="B166" s="30" t="s">
        <v>202</v>
      </c>
      <c r="C166" s="31" t="s">
        <v>198</v>
      </c>
      <c r="D166" s="31" t="s">
        <v>203</v>
      </c>
      <c r="E166" s="31" t="s">
        <v>200</v>
      </c>
      <c r="F166" s="32" t="s">
        <v>204</v>
      </c>
      <c r="G166" s="33" t="s">
        <v>205</v>
      </c>
      <c r="H166" s="34" t="s">
        <v>206</v>
      </c>
      <c r="I166" s="35" t="s">
        <v>207</v>
      </c>
      <c r="J166" s="2"/>
    </row>
    <row r="167" spans="1:10" x14ac:dyDescent="0.25">
      <c r="A167" s="8" t="s">
        <v>208</v>
      </c>
      <c r="B167" s="8" t="s">
        <v>209</v>
      </c>
      <c r="C167" s="8">
        <v>88316</v>
      </c>
      <c r="D167" s="16" t="s">
        <v>214</v>
      </c>
      <c r="E167" s="8" t="s">
        <v>213</v>
      </c>
      <c r="F167" s="36">
        <v>1.1000000000000001</v>
      </c>
      <c r="G167" s="37">
        <v>15.12</v>
      </c>
      <c r="H167" s="38">
        <f t="shared" ref="H167:H172" si="42">IF(E167="H",G167,TRUNC(G167*(1-$K$5),2))</f>
        <v>15.12</v>
      </c>
      <c r="I167" s="39">
        <f t="shared" ref="I167:I172" si="43">TRUNC(H167*F167,2)</f>
        <v>16.63</v>
      </c>
      <c r="J167" s="2"/>
    </row>
    <row r="168" spans="1:10" ht="24" x14ac:dyDescent="0.25">
      <c r="A168" s="8" t="s">
        <v>208</v>
      </c>
      <c r="B168" s="8" t="s">
        <v>209</v>
      </c>
      <c r="C168" s="8">
        <v>88262</v>
      </c>
      <c r="D168" s="16" t="s">
        <v>212</v>
      </c>
      <c r="E168" s="8" t="s">
        <v>213</v>
      </c>
      <c r="F168" s="36">
        <v>1.2589999999999999</v>
      </c>
      <c r="G168" s="37">
        <v>19.03</v>
      </c>
      <c r="H168" s="38">
        <f t="shared" si="42"/>
        <v>19.03</v>
      </c>
      <c r="I168" s="39">
        <f t="shared" si="43"/>
        <v>23.95</v>
      </c>
      <c r="J168" s="2"/>
    </row>
    <row r="169" spans="1:10" x14ac:dyDescent="0.25">
      <c r="A169" s="8" t="s">
        <v>99</v>
      </c>
      <c r="B169" s="8" t="s">
        <v>216</v>
      </c>
      <c r="C169" s="8" t="s">
        <v>275</v>
      </c>
      <c r="D169" s="16" t="s">
        <v>276</v>
      </c>
      <c r="E169" s="8" t="s">
        <v>222</v>
      </c>
      <c r="F169" s="36">
        <v>4.5999999999999999E-2</v>
      </c>
      <c r="G169" s="37">
        <v>360</v>
      </c>
      <c r="H169" s="38">
        <f t="shared" si="42"/>
        <v>359.82</v>
      </c>
      <c r="I169" s="39">
        <f t="shared" si="43"/>
        <v>16.55</v>
      </c>
      <c r="J169" s="2"/>
    </row>
    <row r="170" spans="1:10" x14ac:dyDescent="0.25">
      <c r="A170" s="8" t="s">
        <v>99</v>
      </c>
      <c r="B170" s="8" t="s">
        <v>216</v>
      </c>
      <c r="C170" s="8" t="s">
        <v>277</v>
      </c>
      <c r="D170" s="16" t="s">
        <v>278</v>
      </c>
      <c r="E170" s="8" t="s">
        <v>219</v>
      </c>
      <c r="F170" s="36">
        <v>0.19</v>
      </c>
      <c r="G170" s="37">
        <v>12</v>
      </c>
      <c r="H170" s="38">
        <f t="shared" si="42"/>
        <v>11.99</v>
      </c>
      <c r="I170" s="39">
        <f t="shared" si="43"/>
        <v>2.27</v>
      </c>
      <c r="J170" s="2"/>
    </row>
    <row r="171" spans="1:10" x14ac:dyDescent="0.25">
      <c r="A171" s="8" t="s">
        <v>99</v>
      </c>
      <c r="B171" s="8" t="s">
        <v>216</v>
      </c>
      <c r="C171" s="8" t="s">
        <v>279</v>
      </c>
      <c r="D171" s="16" t="s">
        <v>280</v>
      </c>
      <c r="E171" s="8" t="s">
        <v>222</v>
      </c>
      <c r="F171" s="36">
        <v>0.15</v>
      </c>
      <c r="G171" s="37">
        <v>77.25</v>
      </c>
      <c r="H171" s="38">
        <f t="shared" si="42"/>
        <v>77.209999999999994</v>
      </c>
      <c r="I171" s="39">
        <f t="shared" si="43"/>
        <v>11.58</v>
      </c>
      <c r="J171" s="2"/>
    </row>
    <row r="172" spans="1:10" x14ac:dyDescent="0.25">
      <c r="A172" s="8" t="s">
        <v>99</v>
      </c>
      <c r="B172" s="8" t="s">
        <v>216</v>
      </c>
      <c r="C172" s="8" t="s">
        <v>281</v>
      </c>
      <c r="D172" s="16" t="s">
        <v>282</v>
      </c>
      <c r="E172" s="8" t="s">
        <v>200</v>
      </c>
      <c r="F172" s="36">
        <v>2.1000000000000001E-2</v>
      </c>
      <c r="G172" s="37">
        <v>96.82</v>
      </c>
      <c r="H172" s="38">
        <f t="shared" si="42"/>
        <v>96.77</v>
      </c>
      <c r="I172" s="39">
        <f t="shared" si="43"/>
        <v>2.0299999999999998</v>
      </c>
      <c r="J172" s="2"/>
    </row>
    <row r="173" spans="1:10" x14ac:dyDescent="0.25">
      <c r="A173" s="159" t="s">
        <v>210</v>
      </c>
      <c r="B173" s="159"/>
      <c r="C173" s="159"/>
      <c r="D173" s="159"/>
      <c r="E173" s="159"/>
      <c r="F173" s="159"/>
      <c r="G173" s="159"/>
      <c r="H173" s="159"/>
      <c r="I173" s="41">
        <f>SUM(I167:I172)</f>
        <v>73.010000000000005</v>
      </c>
      <c r="J173" s="2"/>
    </row>
    <row r="174" spans="1:10" x14ac:dyDescent="0.25">
      <c r="A174" s="150"/>
      <c r="B174" s="151"/>
      <c r="C174" s="151"/>
      <c r="D174" s="151"/>
      <c r="E174" s="151"/>
      <c r="F174" s="151"/>
      <c r="G174" s="151"/>
      <c r="H174" s="151"/>
      <c r="I174" s="152"/>
      <c r="J174" s="2"/>
    </row>
    <row r="175" spans="1:10" x14ac:dyDescent="0.25">
      <c r="A175" s="22" t="s">
        <v>198</v>
      </c>
      <c r="B175" s="153" t="s">
        <v>199</v>
      </c>
      <c r="C175" s="154"/>
      <c r="D175" s="154"/>
      <c r="E175" s="154"/>
      <c r="F175" s="154"/>
      <c r="G175" s="154"/>
      <c r="H175" s="155"/>
      <c r="I175" s="40" t="s">
        <v>200</v>
      </c>
      <c r="J175" s="2"/>
    </row>
    <row r="176" spans="1:10" ht="15" customHeight="1" x14ac:dyDescent="0.25">
      <c r="A176" s="26" t="s">
        <v>91</v>
      </c>
      <c r="B176" s="160" t="str">
        <f>VLOOKUP(A176,PLANILHA!$B$7:$F$696,3,FALSE)</f>
        <v>Cobertura - telha plan</v>
      </c>
      <c r="C176" s="160"/>
      <c r="D176" s="160"/>
      <c r="E176" s="160"/>
      <c r="F176" s="160"/>
      <c r="G176" s="160"/>
      <c r="H176" s="160"/>
      <c r="I176" s="27" t="str">
        <f>VLOOKUP(A176,PLANILHA!$B$7:$F$696,5,FALSE)</f>
        <v>m²</v>
      </c>
      <c r="J176" s="28">
        <f>I181</f>
        <v>49.81</v>
      </c>
    </row>
    <row r="177" spans="1:10" x14ac:dyDescent="0.25">
      <c r="A177" s="29" t="s">
        <v>201</v>
      </c>
      <c r="B177" s="30" t="s">
        <v>202</v>
      </c>
      <c r="C177" s="31" t="s">
        <v>198</v>
      </c>
      <c r="D177" s="31" t="s">
        <v>203</v>
      </c>
      <c r="E177" s="31" t="s">
        <v>200</v>
      </c>
      <c r="F177" s="32" t="s">
        <v>204</v>
      </c>
      <c r="G177" s="33" t="s">
        <v>205</v>
      </c>
      <c r="H177" s="34" t="s">
        <v>206</v>
      </c>
      <c r="I177" s="35" t="s">
        <v>207</v>
      </c>
      <c r="J177" s="2"/>
    </row>
    <row r="178" spans="1:10" x14ac:dyDescent="0.25">
      <c r="A178" s="8" t="s">
        <v>208</v>
      </c>
      <c r="B178" s="8" t="s">
        <v>209</v>
      </c>
      <c r="C178" s="8">
        <v>88316</v>
      </c>
      <c r="D178" s="16" t="s">
        <v>214</v>
      </c>
      <c r="E178" s="8" t="s">
        <v>213</v>
      </c>
      <c r="F178" s="36">
        <v>1.0549999999999999</v>
      </c>
      <c r="G178" s="37">
        <v>15.12</v>
      </c>
      <c r="H178" s="38">
        <f t="shared" ref="H178:H180" si="44">IF(E178="H",G178,TRUNC(G178*(1-$K$5),2))</f>
        <v>15.12</v>
      </c>
      <c r="I178" s="39">
        <f t="shared" ref="I178:I180" si="45">TRUNC(H178*F178,2)</f>
        <v>15.95</v>
      </c>
      <c r="J178" s="2"/>
    </row>
    <row r="179" spans="1:10" x14ac:dyDescent="0.25">
      <c r="A179" s="8" t="s">
        <v>208</v>
      </c>
      <c r="B179" s="8" t="s">
        <v>209</v>
      </c>
      <c r="C179" s="8">
        <v>88323</v>
      </c>
      <c r="D179" s="16" t="s">
        <v>270</v>
      </c>
      <c r="E179" s="8" t="s">
        <v>213</v>
      </c>
      <c r="F179" s="36">
        <v>0.75</v>
      </c>
      <c r="G179" s="37">
        <v>17.07</v>
      </c>
      <c r="H179" s="38">
        <f t="shared" si="44"/>
        <v>17.07</v>
      </c>
      <c r="I179" s="39">
        <f t="shared" si="45"/>
        <v>12.8</v>
      </c>
      <c r="J179" s="2"/>
    </row>
    <row r="180" spans="1:10" x14ac:dyDescent="0.25">
      <c r="A180" s="8" t="s">
        <v>99</v>
      </c>
      <c r="B180" s="8" t="s">
        <v>216</v>
      </c>
      <c r="C180" s="8" t="s">
        <v>283</v>
      </c>
      <c r="D180" s="16" t="s">
        <v>284</v>
      </c>
      <c r="E180" s="8" t="s">
        <v>200</v>
      </c>
      <c r="F180" s="36">
        <v>27</v>
      </c>
      <c r="G180" s="37">
        <v>0.79</v>
      </c>
      <c r="H180" s="38">
        <f t="shared" si="44"/>
        <v>0.78</v>
      </c>
      <c r="I180" s="39">
        <f t="shared" si="45"/>
        <v>21.06</v>
      </c>
      <c r="J180" s="2"/>
    </row>
    <row r="181" spans="1:10" x14ac:dyDescent="0.25">
      <c r="A181" s="159" t="s">
        <v>210</v>
      </c>
      <c r="B181" s="159"/>
      <c r="C181" s="159"/>
      <c r="D181" s="159"/>
      <c r="E181" s="159"/>
      <c r="F181" s="159"/>
      <c r="G181" s="159"/>
      <c r="H181" s="159"/>
      <c r="I181" s="41">
        <f>SUM(I178:I180)</f>
        <v>49.81</v>
      </c>
      <c r="J181" s="2"/>
    </row>
    <row r="182" spans="1:10" x14ac:dyDescent="0.25">
      <c r="A182" s="150"/>
      <c r="B182" s="151"/>
      <c r="C182" s="151"/>
      <c r="D182" s="151"/>
      <c r="E182" s="151"/>
      <c r="F182" s="151"/>
      <c r="G182" s="151"/>
      <c r="H182" s="151"/>
      <c r="I182" s="152"/>
      <c r="J182" s="2"/>
    </row>
    <row r="183" spans="1:10" x14ac:dyDescent="0.25">
      <c r="A183" s="22" t="s">
        <v>198</v>
      </c>
      <c r="B183" s="153" t="s">
        <v>199</v>
      </c>
      <c r="C183" s="154"/>
      <c r="D183" s="154"/>
      <c r="E183" s="154"/>
      <c r="F183" s="154"/>
      <c r="G183" s="154"/>
      <c r="H183" s="155"/>
      <c r="I183" s="40" t="s">
        <v>200</v>
      </c>
      <c r="J183" s="2"/>
    </row>
    <row r="184" spans="1:10" ht="15" customHeight="1" x14ac:dyDescent="0.25">
      <c r="A184" s="26" t="s">
        <v>171</v>
      </c>
      <c r="B184" s="160" t="str">
        <f>VLOOKUP(A184,PLANILHA!$B$7:$F$696,3,FALSE)</f>
        <v>Barroteamento em madeira de lei p/ forro PVC</v>
      </c>
      <c r="C184" s="160"/>
      <c r="D184" s="160"/>
      <c r="E184" s="160"/>
      <c r="F184" s="160"/>
      <c r="G184" s="160"/>
      <c r="H184" s="160"/>
      <c r="I184" s="27" t="str">
        <f>VLOOKUP(A184,PLANILHA!$B$7:$F$696,5,FALSE)</f>
        <v>m²</v>
      </c>
      <c r="J184" s="28">
        <f>I190</f>
        <v>34.99</v>
      </c>
    </row>
    <row r="185" spans="1:10" x14ac:dyDescent="0.25">
      <c r="A185" s="29" t="s">
        <v>201</v>
      </c>
      <c r="B185" s="30" t="s">
        <v>202</v>
      </c>
      <c r="C185" s="31" t="s">
        <v>198</v>
      </c>
      <c r="D185" s="31" t="s">
        <v>203</v>
      </c>
      <c r="E185" s="31" t="s">
        <v>200</v>
      </c>
      <c r="F185" s="32" t="s">
        <v>204</v>
      </c>
      <c r="G185" s="33" t="s">
        <v>205</v>
      </c>
      <c r="H185" s="34" t="s">
        <v>206</v>
      </c>
      <c r="I185" s="35" t="s">
        <v>207</v>
      </c>
      <c r="J185" s="2"/>
    </row>
    <row r="186" spans="1:10" x14ac:dyDescent="0.25">
      <c r="A186" s="8" t="s">
        <v>208</v>
      </c>
      <c r="B186" s="8" t="s">
        <v>209</v>
      </c>
      <c r="C186" s="8">
        <v>88316</v>
      </c>
      <c r="D186" s="16" t="s">
        <v>214</v>
      </c>
      <c r="E186" s="8" t="s">
        <v>213</v>
      </c>
      <c r="F186" s="36">
        <v>0.73</v>
      </c>
      <c r="G186" s="37">
        <v>15.12</v>
      </c>
      <c r="H186" s="38">
        <f t="shared" ref="H186:H189" si="46">IF(E186="H",G186,TRUNC(G186*(1-$K$5),2))</f>
        <v>15.12</v>
      </c>
      <c r="I186" s="39">
        <f t="shared" ref="I186:I189" si="47">TRUNC(H186*F186,2)</f>
        <v>11.03</v>
      </c>
      <c r="J186" s="2"/>
    </row>
    <row r="187" spans="1:10" ht="24" x14ac:dyDescent="0.25">
      <c r="A187" s="8" t="s">
        <v>208</v>
      </c>
      <c r="B187" s="8" t="s">
        <v>209</v>
      </c>
      <c r="C187" s="8">
        <v>88262</v>
      </c>
      <c r="D187" s="16" t="s">
        <v>212</v>
      </c>
      <c r="E187" s="8" t="s">
        <v>213</v>
      </c>
      <c r="F187" s="36">
        <v>0.7</v>
      </c>
      <c r="G187" s="37">
        <v>19.03</v>
      </c>
      <c r="H187" s="38">
        <f t="shared" si="46"/>
        <v>19.03</v>
      </c>
      <c r="I187" s="39">
        <f t="shared" si="47"/>
        <v>13.32</v>
      </c>
      <c r="J187" s="2"/>
    </row>
    <row r="188" spans="1:10" x14ac:dyDescent="0.25">
      <c r="A188" s="8" t="s">
        <v>99</v>
      </c>
      <c r="B188" s="8" t="s">
        <v>216</v>
      </c>
      <c r="C188" s="8" t="s">
        <v>285</v>
      </c>
      <c r="D188" s="16" t="s">
        <v>286</v>
      </c>
      <c r="E188" s="8" t="s">
        <v>219</v>
      </c>
      <c r="F188" s="36">
        <v>0.2</v>
      </c>
      <c r="G188" s="37">
        <v>9.5</v>
      </c>
      <c r="H188" s="38">
        <f t="shared" si="46"/>
        <v>9.49</v>
      </c>
      <c r="I188" s="39">
        <f t="shared" si="47"/>
        <v>1.89</v>
      </c>
      <c r="J188" s="2"/>
    </row>
    <row r="189" spans="1:10" x14ac:dyDescent="0.25">
      <c r="A189" s="8" t="s">
        <v>99</v>
      </c>
      <c r="B189" s="8" t="s">
        <v>216</v>
      </c>
      <c r="C189" s="8" t="s">
        <v>257</v>
      </c>
      <c r="D189" s="16" t="s">
        <v>287</v>
      </c>
      <c r="E189" s="8" t="s">
        <v>222</v>
      </c>
      <c r="F189" s="36">
        <v>0.1</v>
      </c>
      <c r="G189" s="37">
        <v>87.55</v>
      </c>
      <c r="H189" s="38">
        <f t="shared" si="46"/>
        <v>87.5</v>
      </c>
      <c r="I189" s="39">
        <f t="shared" si="47"/>
        <v>8.75</v>
      </c>
      <c r="J189" s="2"/>
    </row>
    <row r="190" spans="1:10" x14ac:dyDescent="0.25">
      <c r="A190" s="159" t="s">
        <v>210</v>
      </c>
      <c r="B190" s="159"/>
      <c r="C190" s="159"/>
      <c r="D190" s="159"/>
      <c r="E190" s="159"/>
      <c r="F190" s="159"/>
      <c r="G190" s="159"/>
      <c r="H190" s="159"/>
      <c r="I190" s="41">
        <f>SUM(I186:I189)</f>
        <v>34.99</v>
      </c>
      <c r="J190" s="2"/>
    </row>
    <row r="191" spans="1:10" x14ac:dyDescent="0.25">
      <c r="A191" s="150"/>
      <c r="B191" s="151"/>
      <c r="C191" s="151"/>
      <c r="D191" s="151"/>
      <c r="E191" s="151"/>
      <c r="F191" s="151"/>
      <c r="G191" s="151"/>
      <c r="H191" s="151"/>
      <c r="I191" s="152"/>
      <c r="J191" s="2"/>
    </row>
    <row r="192" spans="1:10" x14ac:dyDescent="0.25">
      <c r="A192" s="22" t="s">
        <v>198</v>
      </c>
      <c r="B192" s="153" t="s">
        <v>199</v>
      </c>
      <c r="C192" s="154"/>
      <c r="D192" s="154"/>
      <c r="E192" s="154"/>
      <c r="F192" s="154"/>
      <c r="G192" s="154"/>
      <c r="H192" s="155"/>
      <c r="I192" s="40" t="s">
        <v>200</v>
      </c>
      <c r="J192" s="2"/>
    </row>
    <row r="193" spans="1:10" ht="15" customHeight="1" x14ac:dyDescent="0.25">
      <c r="A193" s="26" t="s">
        <v>167</v>
      </c>
      <c r="B193" s="160" t="str">
        <f>VLOOKUP(A193,PLANILHA!$B$7:$F$696,3,FALSE)</f>
        <v>Forro em lambri de PVC</v>
      </c>
      <c r="C193" s="160"/>
      <c r="D193" s="160"/>
      <c r="E193" s="160"/>
      <c r="F193" s="160"/>
      <c r="G193" s="160"/>
      <c r="H193" s="160"/>
      <c r="I193" s="27" t="str">
        <f>VLOOKUP(A193,PLANILHA!$B$7:$F$696,5,FALSE)</f>
        <v>m²</v>
      </c>
      <c r="J193" s="28">
        <f>I198</f>
        <v>32.08</v>
      </c>
    </row>
    <row r="194" spans="1:10" x14ac:dyDescent="0.25">
      <c r="A194" s="29" t="s">
        <v>201</v>
      </c>
      <c r="B194" s="30" t="s">
        <v>202</v>
      </c>
      <c r="C194" s="31" t="s">
        <v>198</v>
      </c>
      <c r="D194" s="31" t="s">
        <v>203</v>
      </c>
      <c r="E194" s="31" t="s">
        <v>200</v>
      </c>
      <c r="F194" s="32" t="s">
        <v>204</v>
      </c>
      <c r="G194" s="33" t="s">
        <v>205</v>
      </c>
      <c r="H194" s="34" t="s">
        <v>206</v>
      </c>
      <c r="I194" s="35" t="s">
        <v>207</v>
      </c>
      <c r="J194" s="2"/>
    </row>
    <row r="195" spans="1:10" x14ac:dyDescent="0.25">
      <c r="A195" s="8" t="s">
        <v>208</v>
      </c>
      <c r="B195" s="8" t="s">
        <v>209</v>
      </c>
      <c r="C195" s="8">
        <v>88316</v>
      </c>
      <c r="D195" s="16" t="s">
        <v>214</v>
      </c>
      <c r="E195" s="8" t="s">
        <v>213</v>
      </c>
      <c r="F195" s="36">
        <v>0.27500000000000002</v>
      </c>
      <c r="G195" s="37">
        <v>15.12</v>
      </c>
      <c r="H195" s="38">
        <f t="shared" ref="H195:H197" si="48">IF(E195="H",G195,TRUNC(G195*(1-$K$5),2))</f>
        <v>15.12</v>
      </c>
      <c r="I195" s="39">
        <f t="shared" ref="I195:I197" si="49">TRUNC(H195*F195,2)</f>
        <v>4.1500000000000004</v>
      </c>
      <c r="J195" s="2"/>
    </row>
    <row r="196" spans="1:10" ht="24" x14ac:dyDescent="0.25">
      <c r="A196" s="8" t="s">
        <v>208</v>
      </c>
      <c r="B196" s="8" t="s">
        <v>209</v>
      </c>
      <c r="C196" s="8">
        <v>88278</v>
      </c>
      <c r="D196" s="16" t="s">
        <v>288</v>
      </c>
      <c r="E196" s="8" t="s">
        <v>213</v>
      </c>
      <c r="F196" s="36">
        <v>0.3</v>
      </c>
      <c r="G196" s="37">
        <v>13.17</v>
      </c>
      <c r="H196" s="38">
        <f t="shared" si="48"/>
        <v>13.17</v>
      </c>
      <c r="I196" s="39">
        <f t="shared" si="49"/>
        <v>3.95</v>
      </c>
      <c r="J196" s="2"/>
    </row>
    <row r="197" spans="1:10" x14ac:dyDescent="0.25">
      <c r="A197" s="8" t="s">
        <v>99</v>
      </c>
      <c r="B197" s="8" t="s">
        <v>216</v>
      </c>
      <c r="C197" s="8" t="s">
        <v>289</v>
      </c>
      <c r="D197" s="16" t="s">
        <v>4</v>
      </c>
      <c r="E197" s="8" t="s">
        <v>252</v>
      </c>
      <c r="F197" s="36">
        <v>1</v>
      </c>
      <c r="G197" s="37">
        <v>24</v>
      </c>
      <c r="H197" s="38">
        <f t="shared" si="48"/>
        <v>23.98</v>
      </c>
      <c r="I197" s="39">
        <f t="shared" si="49"/>
        <v>23.98</v>
      </c>
      <c r="J197" s="2"/>
    </row>
    <row r="198" spans="1:10" x14ac:dyDescent="0.25">
      <c r="A198" s="159" t="s">
        <v>210</v>
      </c>
      <c r="B198" s="159"/>
      <c r="C198" s="159"/>
      <c r="D198" s="159"/>
      <c r="E198" s="159"/>
      <c r="F198" s="159"/>
      <c r="G198" s="159"/>
      <c r="H198" s="159"/>
      <c r="I198" s="41">
        <f>SUM(I195:I197)</f>
        <v>32.08</v>
      </c>
      <c r="J198" s="2"/>
    </row>
    <row r="199" spans="1:10" x14ac:dyDescent="0.25">
      <c r="A199" s="150"/>
      <c r="B199" s="151"/>
      <c r="C199" s="151"/>
      <c r="D199" s="151"/>
      <c r="E199" s="151"/>
      <c r="F199" s="151"/>
      <c r="G199" s="151"/>
      <c r="H199" s="151"/>
      <c r="I199" s="152"/>
      <c r="J199" s="2"/>
    </row>
    <row r="200" spans="1:10" x14ac:dyDescent="0.25">
      <c r="A200" s="22" t="s">
        <v>198</v>
      </c>
      <c r="B200" s="153" t="s">
        <v>199</v>
      </c>
      <c r="C200" s="154"/>
      <c r="D200" s="154"/>
      <c r="E200" s="154"/>
      <c r="F200" s="154"/>
      <c r="G200" s="154"/>
      <c r="H200" s="155"/>
      <c r="I200" s="40" t="s">
        <v>200</v>
      </c>
      <c r="J200" s="2"/>
    </row>
    <row r="201" spans="1:10" ht="15" customHeight="1" x14ac:dyDescent="0.25">
      <c r="A201" s="26" t="s">
        <v>39</v>
      </c>
      <c r="B201" s="160" t="str">
        <f>VLOOKUP(A201,PLANILHA!$B$7:$F$696,3,FALSE)</f>
        <v>Retirada de piso cimentado</v>
      </c>
      <c r="C201" s="160"/>
      <c r="D201" s="160"/>
      <c r="E201" s="160"/>
      <c r="F201" s="160"/>
      <c r="G201" s="160"/>
      <c r="H201" s="160"/>
      <c r="I201" s="27" t="str">
        <f>VLOOKUP(A201,PLANILHA!$B$7:$F$696,5,FALSE)</f>
        <v>m²</v>
      </c>
      <c r="J201" s="28">
        <f>I205</f>
        <v>5.63</v>
      </c>
    </row>
    <row r="202" spans="1:10" x14ac:dyDescent="0.25">
      <c r="A202" s="29" t="s">
        <v>201</v>
      </c>
      <c r="B202" s="30" t="s">
        <v>202</v>
      </c>
      <c r="C202" s="31" t="s">
        <v>198</v>
      </c>
      <c r="D202" s="31" t="s">
        <v>203</v>
      </c>
      <c r="E202" s="31" t="s">
        <v>200</v>
      </c>
      <c r="F202" s="32" t="s">
        <v>204</v>
      </c>
      <c r="G202" s="33" t="s">
        <v>205</v>
      </c>
      <c r="H202" s="34" t="s">
        <v>206</v>
      </c>
      <c r="I202" s="35" t="s">
        <v>207</v>
      </c>
      <c r="J202" s="2"/>
    </row>
    <row r="203" spans="1:10" x14ac:dyDescent="0.25">
      <c r="A203" s="8" t="s">
        <v>208</v>
      </c>
      <c r="B203" s="8" t="s">
        <v>209</v>
      </c>
      <c r="C203" s="8">
        <v>88316</v>
      </c>
      <c r="D203" s="16" t="s">
        <v>214</v>
      </c>
      <c r="E203" s="8" t="s">
        <v>213</v>
      </c>
      <c r="F203" s="36">
        <v>0.36399999999999999</v>
      </c>
      <c r="G203" s="37">
        <v>15.12</v>
      </c>
      <c r="H203" s="38">
        <f t="shared" ref="H203:H204" si="50">IF(E203="H",G203,TRUNC(G203*(1-$K$5),2))</f>
        <v>15.12</v>
      </c>
      <c r="I203" s="39">
        <f t="shared" ref="I203:I204" si="51">TRUNC(H203*F203,2)</f>
        <v>5.5</v>
      </c>
      <c r="J203" s="2"/>
    </row>
    <row r="204" spans="1:10" x14ac:dyDescent="0.25">
      <c r="A204" s="8" t="s">
        <v>208</v>
      </c>
      <c r="B204" s="8" t="s">
        <v>209</v>
      </c>
      <c r="C204" s="8">
        <v>88309</v>
      </c>
      <c r="D204" s="16" t="s">
        <v>243</v>
      </c>
      <c r="E204" s="8" t="s">
        <v>213</v>
      </c>
      <c r="F204" s="36">
        <v>7.0000000000000001E-3</v>
      </c>
      <c r="G204" s="37">
        <v>19.14</v>
      </c>
      <c r="H204" s="38">
        <f t="shared" si="50"/>
        <v>19.14</v>
      </c>
      <c r="I204" s="39">
        <f t="shared" si="51"/>
        <v>0.13</v>
      </c>
      <c r="J204" s="2"/>
    </row>
    <row r="205" spans="1:10" x14ac:dyDescent="0.25">
      <c r="A205" s="159" t="s">
        <v>210</v>
      </c>
      <c r="B205" s="159"/>
      <c r="C205" s="159"/>
      <c r="D205" s="159"/>
      <c r="E205" s="159"/>
      <c r="F205" s="159"/>
      <c r="G205" s="159"/>
      <c r="H205" s="159"/>
      <c r="I205" s="41">
        <f>SUM(I203:I204)</f>
        <v>5.63</v>
      </c>
      <c r="J205" s="2"/>
    </row>
    <row r="206" spans="1:10" x14ac:dyDescent="0.25">
      <c r="A206" s="150"/>
      <c r="B206" s="151"/>
      <c r="C206" s="151"/>
      <c r="D206" s="151"/>
      <c r="E206" s="151"/>
      <c r="F206" s="151"/>
      <c r="G206" s="151"/>
      <c r="H206" s="151"/>
      <c r="I206" s="152"/>
      <c r="J206" s="2"/>
    </row>
    <row r="207" spans="1:10" x14ac:dyDescent="0.25">
      <c r="A207" s="22" t="s">
        <v>198</v>
      </c>
      <c r="B207" s="153" t="s">
        <v>199</v>
      </c>
      <c r="C207" s="154"/>
      <c r="D207" s="154"/>
      <c r="E207" s="154"/>
      <c r="F207" s="154"/>
      <c r="G207" s="154"/>
      <c r="H207" s="155"/>
      <c r="I207" s="40" t="s">
        <v>200</v>
      </c>
      <c r="J207" s="2"/>
    </row>
    <row r="208" spans="1:10" ht="15" customHeight="1" x14ac:dyDescent="0.25">
      <c r="A208" s="26" t="s">
        <v>157</v>
      </c>
      <c r="B208" s="160" t="str">
        <f>VLOOKUP(A208,PLANILHA!$B$7:$F$696,3,FALSE)</f>
        <v>Concreto simples c/ seixo e=5cm traço 1:2:3</v>
      </c>
      <c r="C208" s="160"/>
      <c r="D208" s="160"/>
      <c r="E208" s="160"/>
      <c r="F208" s="160"/>
      <c r="G208" s="160"/>
      <c r="H208" s="160"/>
      <c r="I208" s="27" t="str">
        <f>VLOOKUP(A208,PLANILHA!$B$7:$F$696,5,FALSE)</f>
        <v>m²</v>
      </c>
      <c r="J208" s="28">
        <f>I215</f>
        <v>44.25</v>
      </c>
    </row>
    <row r="209" spans="1:10" x14ac:dyDescent="0.25">
      <c r="A209" s="29" t="s">
        <v>201</v>
      </c>
      <c r="B209" s="30" t="s">
        <v>202</v>
      </c>
      <c r="C209" s="31" t="s">
        <v>198</v>
      </c>
      <c r="D209" s="31" t="s">
        <v>203</v>
      </c>
      <c r="E209" s="31" t="s">
        <v>200</v>
      </c>
      <c r="F209" s="32" t="s">
        <v>204</v>
      </c>
      <c r="G209" s="33" t="s">
        <v>205</v>
      </c>
      <c r="H209" s="34" t="s">
        <v>206</v>
      </c>
      <c r="I209" s="35" t="s">
        <v>207</v>
      </c>
      <c r="J209" s="2"/>
    </row>
    <row r="210" spans="1:10" x14ac:dyDescent="0.25">
      <c r="A210" s="8" t="s">
        <v>208</v>
      </c>
      <c r="B210" s="8" t="s">
        <v>209</v>
      </c>
      <c r="C210" s="8">
        <v>88316</v>
      </c>
      <c r="D210" s="16" t="s">
        <v>214</v>
      </c>
      <c r="E210" s="8" t="s">
        <v>213</v>
      </c>
      <c r="F210" s="36">
        <v>0.77600000000000002</v>
      </c>
      <c r="G210" s="37">
        <v>15.12</v>
      </c>
      <c r="H210" s="38">
        <f t="shared" ref="H210:H214" si="52">IF(E210="H",G210,TRUNC(G210*(1-$K$5),2))</f>
        <v>15.12</v>
      </c>
      <c r="I210" s="39">
        <f t="shared" ref="I210:I214" si="53">TRUNC(H210*F210,2)</f>
        <v>11.73</v>
      </c>
      <c r="J210" s="2"/>
    </row>
    <row r="211" spans="1:10" x14ac:dyDescent="0.25">
      <c r="A211" s="8" t="s">
        <v>208</v>
      </c>
      <c r="B211" s="8" t="s">
        <v>209</v>
      </c>
      <c r="C211" s="8">
        <v>88309</v>
      </c>
      <c r="D211" s="16" t="s">
        <v>243</v>
      </c>
      <c r="E211" s="8" t="s">
        <v>213</v>
      </c>
      <c r="F211" s="36">
        <v>0.8</v>
      </c>
      <c r="G211" s="37">
        <v>19.14</v>
      </c>
      <c r="H211" s="38">
        <f t="shared" si="52"/>
        <v>19.14</v>
      </c>
      <c r="I211" s="39">
        <f t="shared" si="53"/>
        <v>15.31</v>
      </c>
      <c r="J211" s="2"/>
    </row>
    <row r="212" spans="1:10" x14ac:dyDescent="0.25">
      <c r="A212" s="8" t="s">
        <v>99</v>
      </c>
      <c r="B212" s="8" t="s">
        <v>216</v>
      </c>
      <c r="C212" s="8" t="s">
        <v>247</v>
      </c>
      <c r="D212" s="16" t="s">
        <v>248</v>
      </c>
      <c r="E212" s="8" t="s">
        <v>246</v>
      </c>
      <c r="F212" s="36">
        <v>0.04</v>
      </c>
      <c r="G212" s="37">
        <v>46</v>
      </c>
      <c r="H212" s="38">
        <f t="shared" si="52"/>
        <v>45.97</v>
      </c>
      <c r="I212" s="39">
        <f t="shared" si="53"/>
        <v>1.83</v>
      </c>
      <c r="J212" s="2"/>
    </row>
    <row r="213" spans="1:10" x14ac:dyDescent="0.25">
      <c r="A213" s="8" t="s">
        <v>99</v>
      </c>
      <c r="B213" s="8" t="s">
        <v>216</v>
      </c>
      <c r="C213" s="8" t="s">
        <v>249</v>
      </c>
      <c r="D213" s="16" t="s">
        <v>250</v>
      </c>
      <c r="E213" s="8" t="s">
        <v>251</v>
      </c>
      <c r="F213" s="36">
        <v>0.35</v>
      </c>
      <c r="G213" s="37">
        <v>28</v>
      </c>
      <c r="H213" s="38">
        <f t="shared" si="52"/>
        <v>27.98</v>
      </c>
      <c r="I213" s="39">
        <f t="shared" si="53"/>
        <v>9.7899999999999991</v>
      </c>
      <c r="J213" s="2"/>
    </row>
    <row r="214" spans="1:10" x14ac:dyDescent="0.25">
      <c r="A214" s="8" t="s">
        <v>99</v>
      </c>
      <c r="B214" s="8" t="s">
        <v>216</v>
      </c>
      <c r="C214" s="8" t="s">
        <v>290</v>
      </c>
      <c r="D214" s="16" t="s">
        <v>291</v>
      </c>
      <c r="E214" s="8" t="s">
        <v>246</v>
      </c>
      <c r="F214" s="36">
        <v>0.05</v>
      </c>
      <c r="G214" s="37">
        <v>112</v>
      </c>
      <c r="H214" s="38">
        <f t="shared" si="52"/>
        <v>111.94</v>
      </c>
      <c r="I214" s="39">
        <f t="shared" si="53"/>
        <v>5.59</v>
      </c>
      <c r="J214" s="2"/>
    </row>
    <row r="215" spans="1:10" x14ac:dyDescent="0.25">
      <c r="A215" s="159" t="s">
        <v>210</v>
      </c>
      <c r="B215" s="159"/>
      <c r="C215" s="159"/>
      <c r="D215" s="159"/>
      <c r="E215" s="159"/>
      <c r="F215" s="159"/>
      <c r="G215" s="159"/>
      <c r="H215" s="159"/>
      <c r="I215" s="41">
        <f>SUM(I210:I214)</f>
        <v>44.25</v>
      </c>
      <c r="J215" s="2"/>
    </row>
    <row r="216" spans="1:10" x14ac:dyDescent="0.25">
      <c r="A216" s="150"/>
      <c r="B216" s="151"/>
      <c r="C216" s="151"/>
      <c r="D216" s="151"/>
      <c r="E216" s="151"/>
      <c r="F216" s="151"/>
      <c r="G216" s="151"/>
      <c r="H216" s="151"/>
      <c r="I216" s="152"/>
      <c r="J216" s="2"/>
    </row>
    <row r="217" spans="1:10" x14ac:dyDescent="0.25">
      <c r="A217" s="22" t="s">
        <v>198</v>
      </c>
      <c r="B217" s="153" t="s">
        <v>199</v>
      </c>
      <c r="C217" s="154"/>
      <c r="D217" s="154"/>
      <c r="E217" s="154"/>
      <c r="F217" s="154"/>
      <c r="G217" s="154"/>
      <c r="H217" s="155"/>
      <c r="I217" s="40" t="s">
        <v>200</v>
      </c>
      <c r="J217" s="2"/>
    </row>
    <row r="218" spans="1:10" ht="15" customHeight="1" x14ac:dyDescent="0.25">
      <c r="A218" s="26" t="s">
        <v>156</v>
      </c>
      <c r="B218" s="160" t="str">
        <f>VLOOKUP(A218,PLANILHA!$B$7:$F$696,3,FALSE)</f>
        <v>Camada regularizadora no traço 1:4</v>
      </c>
      <c r="C218" s="160"/>
      <c r="D218" s="160"/>
      <c r="E218" s="160"/>
      <c r="F218" s="160"/>
      <c r="G218" s="160"/>
      <c r="H218" s="160"/>
      <c r="I218" s="27" t="str">
        <f>VLOOKUP(A218,PLANILHA!$B$7:$F$696,5,FALSE)</f>
        <v>m²</v>
      </c>
      <c r="J218" s="28">
        <f>I224</f>
        <v>24.380000000000003</v>
      </c>
    </row>
    <row r="219" spans="1:10" x14ac:dyDescent="0.25">
      <c r="A219" s="29" t="s">
        <v>201</v>
      </c>
      <c r="B219" s="30" t="s">
        <v>202</v>
      </c>
      <c r="C219" s="31" t="s">
        <v>198</v>
      </c>
      <c r="D219" s="31" t="s">
        <v>203</v>
      </c>
      <c r="E219" s="31" t="s">
        <v>200</v>
      </c>
      <c r="F219" s="32" t="s">
        <v>204</v>
      </c>
      <c r="G219" s="33" t="s">
        <v>205</v>
      </c>
      <c r="H219" s="34" t="s">
        <v>206</v>
      </c>
      <c r="I219" s="35" t="s">
        <v>207</v>
      </c>
      <c r="J219" s="2"/>
    </row>
    <row r="220" spans="1:10" x14ac:dyDescent="0.25">
      <c r="A220" s="8" t="s">
        <v>208</v>
      </c>
      <c r="B220" s="8" t="s">
        <v>209</v>
      </c>
      <c r="C220" s="8">
        <v>88316</v>
      </c>
      <c r="D220" s="16" t="s">
        <v>214</v>
      </c>
      <c r="E220" s="8" t="s">
        <v>213</v>
      </c>
      <c r="F220" s="36">
        <v>0.65400000000000003</v>
      </c>
      <c r="G220" s="37">
        <v>15.12</v>
      </c>
      <c r="H220" s="38">
        <f t="shared" ref="H220:H223" si="54">IF(E220="H",G220,TRUNC(G220*(1-$K$5),2))</f>
        <v>15.12</v>
      </c>
      <c r="I220" s="39">
        <f t="shared" ref="I220:I223" si="55">TRUNC(H220*F220,2)</f>
        <v>9.8800000000000008</v>
      </c>
      <c r="J220" s="2"/>
    </row>
    <row r="221" spans="1:10" x14ac:dyDescent="0.25">
      <c r="A221" s="8" t="s">
        <v>208</v>
      </c>
      <c r="B221" s="8" t="s">
        <v>209</v>
      </c>
      <c r="C221" s="8">
        <v>88309</v>
      </c>
      <c r="D221" s="16" t="s">
        <v>243</v>
      </c>
      <c r="E221" s="8" t="s">
        <v>213</v>
      </c>
      <c r="F221" s="36">
        <v>0.45</v>
      </c>
      <c r="G221" s="37">
        <v>19.14</v>
      </c>
      <c r="H221" s="38">
        <f t="shared" si="54"/>
        <v>19.14</v>
      </c>
      <c r="I221" s="39">
        <f t="shared" si="55"/>
        <v>8.61</v>
      </c>
      <c r="J221" s="2"/>
    </row>
    <row r="222" spans="1:10" x14ac:dyDescent="0.25">
      <c r="A222" s="8" t="s">
        <v>99</v>
      </c>
      <c r="B222" s="8" t="s">
        <v>216</v>
      </c>
      <c r="C222" s="8" t="s">
        <v>247</v>
      </c>
      <c r="D222" s="16" t="s">
        <v>248</v>
      </c>
      <c r="E222" s="8" t="s">
        <v>246</v>
      </c>
      <c r="F222" s="36">
        <v>3.6999999999999998E-2</v>
      </c>
      <c r="G222" s="37">
        <v>46</v>
      </c>
      <c r="H222" s="38">
        <f t="shared" si="54"/>
        <v>45.97</v>
      </c>
      <c r="I222" s="39">
        <f t="shared" si="55"/>
        <v>1.7</v>
      </c>
      <c r="J222" s="2"/>
    </row>
    <row r="223" spans="1:10" x14ac:dyDescent="0.25">
      <c r="A223" s="8" t="s">
        <v>99</v>
      </c>
      <c r="B223" s="8" t="s">
        <v>216</v>
      </c>
      <c r="C223" s="8" t="s">
        <v>249</v>
      </c>
      <c r="D223" s="16" t="s">
        <v>250</v>
      </c>
      <c r="E223" s="8" t="s">
        <v>251</v>
      </c>
      <c r="F223" s="36">
        <v>0.15</v>
      </c>
      <c r="G223" s="37">
        <v>28</v>
      </c>
      <c r="H223" s="38">
        <f t="shared" si="54"/>
        <v>27.98</v>
      </c>
      <c r="I223" s="39">
        <f t="shared" si="55"/>
        <v>4.1900000000000004</v>
      </c>
      <c r="J223" s="2"/>
    </row>
    <row r="224" spans="1:10" x14ac:dyDescent="0.25">
      <c r="A224" s="159" t="s">
        <v>210</v>
      </c>
      <c r="B224" s="159"/>
      <c r="C224" s="159"/>
      <c r="D224" s="159"/>
      <c r="E224" s="159"/>
      <c r="F224" s="159"/>
      <c r="G224" s="159"/>
      <c r="H224" s="159"/>
      <c r="I224" s="41">
        <f>SUM(I220:I223)</f>
        <v>24.380000000000003</v>
      </c>
      <c r="J224" s="2"/>
    </row>
    <row r="225" spans="1:10" x14ac:dyDescent="0.25">
      <c r="A225" s="150"/>
      <c r="B225" s="151"/>
      <c r="C225" s="151"/>
      <c r="D225" s="151"/>
      <c r="E225" s="151"/>
      <c r="F225" s="151"/>
      <c r="G225" s="151"/>
      <c r="H225" s="151"/>
      <c r="I225" s="152"/>
      <c r="J225" s="2"/>
    </row>
    <row r="226" spans="1:10" x14ac:dyDescent="0.25">
      <c r="A226" s="22" t="s">
        <v>198</v>
      </c>
      <c r="B226" s="153" t="s">
        <v>199</v>
      </c>
      <c r="C226" s="154"/>
      <c r="D226" s="154"/>
      <c r="E226" s="154"/>
      <c r="F226" s="154"/>
      <c r="G226" s="154"/>
      <c r="H226" s="155"/>
      <c r="I226" s="40" t="s">
        <v>200</v>
      </c>
      <c r="J226" s="2"/>
    </row>
    <row r="227" spans="1:10" ht="15" customHeight="1" x14ac:dyDescent="0.25">
      <c r="A227" s="26" t="s">
        <v>158</v>
      </c>
      <c r="B227" s="160" t="str">
        <f>VLOOKUP(A227,PLANILHA!$B$7:$F$696,3,FALSE)</f>
        <v>Lajota ceramica - PEI IV - (Padrão Médio)</v>
      </c>
      <c r="C227" s="160"/>
      <c r="D227" s="160"/>
      <c r="E227" s="160"/>
      <c r="F227" s="160"/>
      <c r="G227" s="160"/>
      <c r="H227" s="160"/>
      <c r="I227" s="27" t="str">
        <f>VLOOKUP(A227,PLANILHA!$B$7:$F$696,5,FALSE)</f>
        <v>m²</v>
      </c>
      <c r="J227" s="28">
        <f>I234</f>
        <v>67.739999999999995</v>
      </c>
    </row>
    <row r="228" spans="1:10" x14ac:dyDescent="0.25">
      <c r="A228" s="29" t="s">
        <v>201</v>
      </c>
      <c r="B228" s="30" t="s">
        <v>202</v>
      </c>
      <c r="C228" s="31" t="s">
        <v>198</v>
      </c>
      <c r="D228" s="31" t="s">
        <v>203</v>
      </c>
      <c r="E228" s="31" t="s">
        <v>200</v>
      </c>
      <c r="F228" s="32" t="s">
        <v>204</v>
      </c>
      <c r="G228" s="33" t="s">
        <v>205</v>
      </c>
      <c r="H228" s="34" t="s">
        <v>206</v>
      </c>
      <c r="I228" s="35" t="s">
        <v>207</v>
      </c>
      <c r="J228" s="2"/>
    </row>
    <row r="229" spans="1:10" x14ac:dyDescent="0.25">
      <c r="A229" s="8" t="s">
        <v>208</v>
      </c>
      <c r="B229" s="8" t="s">
        <v>209</v>
      </c>
      <c r="C229" s="8">
        <v>88316</v>
      </c>
      <c r="D229" s="16" t="s">
        <v>214</v>
      </c>
      <c r="E229" s="8" t="s">
        <v>213</v>
      </c>
      <c r="F229" s="36">
        <v>0.6</v>
      </c>
      <c r="G229" s="37">
        <v>15.12</v>
      </c>
      <c r="H229" s="38">
        <f t="shared" ref="H229:H233" si="56">IF(E229="H",G229,TRUNC(G229*(1-$K$5),2))</f>
        <v>15.12</v>
      </c>
      <c r="I229" s="39">
        <f t="shared" ref="I229:I233" si="57">TRUNC(H229*F229,2)</f>
        <v>9.07</v>
      </c>
      <c r="J229" s="2"/>
    </row>
    <row r="230" spans="1:10" x14ac:dyDescent="0.25">
      <c r="A230" s="8" t="s">
        <v>208</v>
      </c>
      <c r="B230" s="8" t="s">
        <v>209</v>
      </c>
      <c r="C230" s="8">
        <v>88309</v>
      </c>
      <c r="D230" s="16" t="s">
        <v>243</v>
      </c>
      <c r="E230" s="8" t="s">
        <v>213</v>
      </c>
      <c r="F230" s="36">
        <v>0.86599999999999999</v>
      </c>
      <c r="G230" s="37">
        <v>19.14</v>
      </c>
      <c r="H230" s="38">
        <f t="shared" si="56"/>
        <v>19.14</v>
      </c>
      <c r="I230" s="39">
        <f t="shared" si="57"/>
        <v>16.57</v>
      </c>
      <c r="J230" s="2"/>
    </row>
    <row r="231" spans="1:10" x14ac:dyDescent="0.25">
      <c r="A231" s="8" t="s">
        <v>99</v>
      </c>
      <c r="B231" s="8" t="s">
        <v>216</v>
      </c>
      <c r="C231" s="8" t="s">
        <v>292</v>
      </c>
      <c r="D231" s="16" t="s">
        <v>159</v>
      </c>
      <c r="E231" s="8" t="s">
        <v>252</v>
      </c>
      <c r="F231" s="36">
        <v>1.05</v>
      </c>
      <c r="G231" s="37">
        <v>31.4</v>
      </c>
      <c r="H231" s="38">
        <f t="shared" si="56"/>
        <v>31.38</v>
      </c>
      <c r="I231" s="39">
        <f t="shared" si="57"/>
        <v>32.94</v>
      </c>
      <c r="J231" s="2"/>
    </row>
    <row r="232" spans="1:10" x14ac:dyDescent="0.25">
      <c r="A232" s="8" t="s">
        <v>99</v>
      </c>
      <c r="B232" s="8" t="s">
        <v>216</v>
      </c>
      <c r="C232" s="8" t="s">
        <v>293</v>
      </c>
      <c r="D232" s="16" t="s">
        <v>294</v>
      </c>
      <c r="E232" s="8" t="s">
        <v>219</v>
      </c>
      <c r="F232" s="36">
        <v>5</v>
      </c>
      <c r="G232" s="37">
        <v>0.61</v>
      </c>
      <c r="H232" s="38">
        <f t="shared" si="56"/>
        <v>0.6</v>
      </c>
      <c r="I232" s="39">
        <f t="shared" si="57"/>
        <v>3</v>
      </c>
      <c r="J232" s="2"/>
    </row>
    <row r="233" spans="1:10" x14ac:dyDescent="0.25">
      <c r="A233" s="8" t="s">
        <v>99</v>
      </c>
      <c r="B233" s="8" t="s">
        <v>216</v>
      </c>
      <c r="C233" s="8" t="s">
        <v>295</v>
      </c>
      <c r="D233" s="16" t="s">
        <v>296</v>
      </c>
      <c r="E233" s="8" t="s">
        <v>219</v>
      </c>
      <c r="F233" s="36">
        <v>1.2</v>
      </c>
      <c r="G233" s="37">
        <v>5.15</v>
      </c>
      <c r="H233" s="38">
        <f t="shared" si="56"/>
        <v>5.14</v>
      </c>
      <c r="I233" s="39">
        <f t="shared" si="57"/>
        <v>6.16</v>
      </c>
      <c r="J233" s="2"/>
    </row>
    <row r="234" spans="1:10" x14ac:dyDescent="0.25">
      <c r="A234" s="159" t="s">
        <v>210</v>
      </c>
      <c r="B234" s="159"/>
      <c r="C234" s="159"/>
      <c r="D234" s="159"/>
      <c r="E234" s="159"/>
      <c r="F234" s="159"/>
      <c r="G234" s="159"/>
      <c r="H234" s="159"/>
      <c r="I234" s="41">
        <f>SUM(I229:I233)</f>
        <v>67.739999999999995</v>
      </c>
      <c r="J234" s="2"/>
    </row>
    <row r="235" spans="1:10" x14ac:dyDescent="0.25">
      <c r="A235" s="150"/>
      <c r="B235" s="151"/>
      <c r="C235" s="151"/>
      <c r="D235" s="151"/>
      <c r="E235" s="151"/>
      <c r="F235" s="151"/>
      <c r="G235" s="151"/>
      <c r="H235" s="151"/>
      <c r="I235" s="152"/>
      <c r="J235" s="2"/>
    </row>
    <row r="236" spans="1:10" x14ac:dyDescent="0.25">
      <c r="A236" s="22" t="s">
        <v>198</v>
      </c>
      <c r="B236" s="153" t="s">
        <v>199</v>
      </c>
      <c r="C236" s="154"/>
      <c r="D236" s="154"/>
      <c r="E236" s="154"/>
      <c r="F236" s="154"/>
      <c r="G236" s="154"/>
      <c r="H236" s="155"/>
      <c r="I236" s="40" t="s">
        <v>200</v>
      </c>
      <c r="J236" s="2"/>
    </row>
    <row r="237" spans="1:10" ht="15" customHeight="1" x14ac:dyDescent="0.25">
      <c r="A237" s="26" t="s">
        <v>66</v>
      </c>
      <c r="B237" s="160" t="str">
        <f>VLOOKUP(A237,PLANILHA!$B$7:$F$696,3,FALSE)</f>
        <v>Chapisco de cimento e areia no traço 1:3</v>
      </c>
      <c r="C237" s="160"/>
      <c r="D237" s="160"/>
      <c r="E237" s="160"/>
      <c r="F237" s="160"/>
      <c r="G237" s="160"/>
      <c r="H237" s="160"/>
      <c r="I237" s="27" t="str">
        <f>VLOOKUP(A237,PLANILHA!$B$7:$F$696,5,FALSE)</f>
        <v>m²</v>
      </c>
      <c r="J237" s="28">
        <f>I242</f>
        <v>7.45</v>
      </c>
    </row>
    <row r="238" spans="1:10" x14ac:dyDescent="0.25">
      <c r="A238" s="29" t="s">
        <v>201</v>
      </c>
      <c r="B238" s="30" t="s">
        <v>202</v>
      </c>
      <c r="C238" s="31" t="s">
        <v>198</v>
      </c>
      <c r="D238" s="31" t="s">
        <v>203</v>
      </c>
      <c r="E238" s="31" t="s">
        <v>200</v>
      </c>
      <c r="F238" s="32" t="s">
        <v>204</v>
      </c>
      <c r="G238" s="33" t="s">
        <v>205</v>
      </c>
      <c r="H238" s="34" t="s">
        <v>206</v>
      </c>
      <c r="I238" s="35" t="s">
        <v>207</v>
      </c>
      <c r="J238" s="2"/>
    </row>
    <row r="239" spans="1:10" x14ac:dyDescent="0.25">
      <c r="A239" s="8" t="s">
        <v>208</v>
      </c>
      <c r="B239" s="8" t="s">
        <v>209</v>
      </c>
      <c r="C239" s="8">
        <v>88316</v>
      </c>
      <c r="D239" s="16" t="s">
        <v>214</v>
      </c>
      <c r="E239" s="8" t="s">
        <v>213</v>
      </c>
      <c r="F239" s="36">
        <v>0.2</v>
      </c>
      <c r="G239" s="37">
        <v>15.12</v>
      </c>
      <c r="H239" s="38">
        <f t="shared" ref="H239:H241" si="58">IF(E239="H",G239,TRUNC(G239*(1-$K$5),2))</f>
        <v>15.12</v>
      </c>
      <c r="I239" s="39">
        <f t="shared" ref="I239:I241" si="59">TRUNC(H239*F239,2)</f>
        <v>3.02</v>
      </c>
      <c r="J239" s="2"/>
    </row>
    <row r="240" spans="1:10" x14ac:dyDescent="0.25">
      <c r="A240" s="8" t="s">
        <v>208</v>
      </c>
      <c r="B240" s="8" t="s">
        <v>209</v>
      </c>
      <c r="C240" s="8">
        <v>88309</v>
      </c>
      <c r="D240" s="16" t="s">
        <v>243</v>
      </c>
      <c r="E240" s="8" t="s">
        <v>213</v>
      </c>
      <c r="F240" s="36">
        <v>0.16500000000000001</v>
      </c>
      <c r="G240" s="37">
        <v>19.14</v>
      </c>
      <c r="H240" s="38">
        <f t="shared" si="58"/>
        <v>19.14</v>
      </c>
      <c r="I240" s="39">
        <f t="shared" si="59"/>
        <v>3.15</v>
      </c>
      <c r="J240" s="2"/>
    </row>
    <row r="241" spans="1:10" x14ac:dyDescent="0.25">
      <c r="A241" s="8" t="s">
        <v>99</v>
      </c>
      <c r="B241" s="8" t="s">
        <v>216</v>
      </c>
      <c r="C241" s="8">
        <v>110248</v>
      </c>
      <c r="D241" s="16" t="s">
        <v>297</v>
      </c>
      <c r="E241" s="8" t="s">
        <v>246</v>
      </c>
      <c r="F241" s="36">
        <v>3.0000000000000001E-3</v>
      </c>
      <c r="G241" s="37">
        <v>429.8</v>
      </c>
      <c r="H241" s="38">
        <f t="shared" si="58"/>
        <v>429.58</v>
      </c>
      <c r="I241" s="39">
        <f t="shared" si="59"/>
        <v>1.28</v>
      </c>
      <c r="J241" s="2"/>
    </row>
    <row r="242" spans="1:10" x14ac:dyDescent="0.25">
      <c r="A242" s="159" t="s">
        <v>210</v>
      </c>
      <c r="B242" s="159"/>
      <c r="C242" s="159"/>
      <c r="D242" s="159"/>
      <c r="E242" s="159"/>
      <c r="F242" s="159"/>
      <c r="G242" s="159"/>
      <c r="H242" s="159"/>
      <c r="I242" s="41">
        <f>SUM(I239:I241)</f>
        <v>7.45</v>
      </c>
      <c r="J242" s="2"/>
    </row>
    <row r="243" spans="1:10" x14ac:dyDescent="0.25">
      <c r="A243" s="150"/>
      <c r="B243" s="151"/>
      <c r="C243" s="151"/>
      <c r="D243" s="151"/>
      <c r="E243" s="151"/>
      <c r="F243" s="151"/>
      <c r="G243" s="151"/>
      <c r="H243" s="151"/>
      <c r="I243" s="152"/>
      <c r="J243" s="2"/>
    </row>
    <row r="244" spans="1:10" x14ac:dyDescent="0.25">
      <c r="A244" s="22" t="s">
        <v>198</v>
      </c>
      <c r="B244" s="153" t="s">
        <v>199</v>
      </c>
      <c r="C244" s="154"/>
      <c r="D244" s="154"/>
      <c r="E244" s="154"/>
      <c r="F244" s="154"/>
      <c r="G244" s="154"/>
      <c r="H244" s="155"/>
      <c r="I244" s="40" t="s">
        <v>200</v>
      </c>
      <c r="J244" s="2"/>
    </row>
    <row r="245" spans="1:10" ht="15" customHeight="1" x14ac:dyDescent="0.25">
      <c r="A245" s="26" t="s">
        <v>121</v>
      </c>
      <c r="B245" s="160" t="str">
        <f>VLOOKUP(A245,PLANILHA!$B$7:$F$696,3,FALSE)</f>
        <v>Reboco com argamassa 1:6:Adit. Plast.</v>
      </c>
      <c r="C245" s="160"/>
      <c r="D245" s="160"/>
      <c r="E245" s="160"/>
      <c r="F245" s="160"/>
      <c r="G245" s="160"/>
      <c r="H245" s="160"/>
      <c r="I245" s="27" t="str">
        <f>VLOOKUP(A245,PLANILHA!$B$7:$F$696,5,FALSE)</f>
        <v>m²</v>
      </c>
      <c r="J245" s="28">
        <f>I250</f>
        <v>30.46</v>
      </c>
    </row>
    <row r="246" spans="1:10" x14ac:dyDescent="0.25">
      <c r="A246" s="29" t="s">
        <v>201</v>
      </c>
      <c r="B246" s="30" t="s">
        <v>202</v>
      </c>
      <c r="C246" s="31" t="s">
        <v>198</v>
      </c>
      <c r="D246" s="31" t="s">
        <v>203</v>
      </c>
      <c r="E246" s="31" t="s">
        <v>200</v>
      </c>
      <c r="F246" s="32" t="s">
        <v>204</v>
      </c>
      <c r="G246" s="33" t="s">
        <v>205</v>
      </c>
      <c r="H246" s="34" t="s">
        <v>206</v>
      </c>
      <c r="I246" s="35" t="s">
        <v>207</v>
      </c>
      <c r="J246" s="2"/>
    </row>
    <row r="247" spans="1:10" x14ac:dyDescent="0.25">
      <c r="A247" s="8" t="s">
        <v>208</v>
      </c>
      <c r="B247" s="8" t="s">
        <v>209</v>
      </c>
      <c r="C247" s="8">
        <v>88316</v>
      </c>
      <c r="D247" s="16" t="s">
        <v>214</v>
      </c>
      <c r="E247" s="8" t="s">
        <v>213</v>
      </c>
      <c r="F247" s="36">
        <v>0.7</v>
      </c>
      <c r="G247" s="37">
        <v>15.12</v>
      </c>
      <c r="H247" s="38">
        <f t="shared" ref="H247:H249" si="60">IF(E247="H",G247,TRUNC(G247*(1-$K$5),2))</f>
        <v>15.12</v>
      </c>
      <c r="I247" s="39">
        <f t="shared" ref="I247:I249" si="61">TRUNC(H247*F247,2)</f>
        <v>10.58</v>
      </c>
      <c r="J247" s="2"/>
    </row>
    <row r="248" spans="1:10" x14ac:dyDescent="0.25">
      <c r="A248" s="8" t="s">
        <v>208</v>
      </c>
      <c r="B248" s="8" t="s">
        <v>209</v>
      </c>
      <c r="C248" s="8">
        <v>88309</v>
      </c>
      <c r="D248" s="16" t="s">
        <v>243</v>
      </c>
      <c r="E248" s="8" t="s">
        <v>213</v>
      </c>
      <c r="F248" s="36">
        <v>0.67700000000000005</v>
      </c>
      <c r="G248" s="37">
        <v>19.14</v>
      </c>
      <c r="H248" s="38">
        <f t="shared" si="60"/>
        <v>19.14</v>
      </c>
      <c r="I248" s="39">
        <f t="shared" si="61"/>
        <v>12.95</v>
      </c>
      <c r="J248" s="2"/>
    </row>
    <row r="249" spans="1:10" x14ac:dyDescent="0.25">
      <c r="A249" s="8" t="s">
        <v>99</v>
      </c>
      <c r="B249" s="8" t="s">
        <v>216</v>
      </c>
      <c r="C249" s="8">
        <v>110764</v>
      </c>
      <c r="D249" s="16" t="s">
        <v>261</v>
      </c>
      <c r="E249" s="8" t="s">
        <v>246</v>
      </c>
      <c r="F249" s="36">
        <v>2.5000000000000001E-2</v>
      </c>
      <c r="G249" s="37">
        <v>277.60000000000002</v>
      </c>
      <c r="H249" s="38">
        <f t="shared" si="60"/>
        <v>277.45999999999998</v>
      </c>
      <c r="I249" s="39">
        <f t="shared" si="61"/>
        <v>6.93</v>
      </c>
      <c r="J249" s="2"/>
    </row>
    <row r="250" spans="1:10" x14ac:dyDescent="0.25">
      <c r="A250" s="159" t="s">
        <v>210</v>
      </c>
      <c r="B250" s="159"/>
      <c r="C250" s="159"/>
      <c r="D250" s="159"/>
      <c r="E250" s="159"/>
      <c r="F250" s="159"/>
      <c r="G250" s="159"/>
      <c r="H250" s="159"/>
      <c r="I250" s="41">
        <f>SUM(I247:I249)</f>
        <v>30.46</v>
      </c>
      <c r="J250" s="2"/>
    </row>
    <row r="251" spans="1:10" x14ac:dyDescent="0.25">
      <c r="A251" s="150"/>
      <c r="B251" s="151"/>
      <c r="C251" s="151"/>
      <c r="D251" s="151"/>
      <c r="E251" s="151"/>
      <c r="F251" s="151"/>
      <c r="G251" s="151"/>
      <c r="H251" s="151"/>
      <c r="I251" s="152"/>
      <c r="J251" s="2"/>
    </row>
    <row r="252" spans="1:10" x14ac:dyDescent="0.25">
      <c r="A252" s="22" t="s">
        <v>198</v>
      </c>
      <c r="B252" s="153" t="s">
        <v>199</v>
      </c>
      <c r="C252" s="154"/>
      <c r="D252" s="154"/>
      <c r="E252" s="154"/>
      <c r="F252" s="154"/>
      <c r="G252" s="154"/>
      <c r="H252" s="155"/>
      <c r="I252" s="40" t="s">
        <v>200</v>
      </c>
      <c r="J252" s="2"/>
    </row>
    <row r="253" spans="1:10" ht="15" customHeight="1" x14ac:dyDescent="0.25">
      <c r="A253" s="26" t="s">
        <v>135</v>
      </c>
      <c r="B253" s="160" t="str">
        <f>VLOOKUP(A253,PLANILHA!$B$7:$F$696,3,FALSE)</f>
        <v>Revestimento Cerâmico Padrão Médio</v>
      </c>
      <c r="C253" s="160"/>
      <c r="D253" s="160"/>
      <c r="E253" s="160"/>
      <c r="F253" s="160"/>
      <c r="G253" s="160"/>
      <c r="H253" s="160"/>
      <c r="I253" s="27" t="str">
        <f>VLOOKUP(A253,PLANILHA!$B$7:$F$696,5,FALSE)</f>
        <v>m²</v>
      </c>
      <c r="J253" s="28">
        <f>I260</f>
        <v>60.81</v>
      </c>
    </row>
    <row r="254" spans="1:10" x14ac:dyDescent="0.25">
      <c r="A254" s="29" t="s">
        <v>201</v>
      </c>
      <c r="B254" s="30" t="s">
        <v>202</v>
      </c>
      <c r="C254" s="31" t="s">
        <v>198</v>
      </c>
      <c r="D254" s="31" t="s">
        <v>203</v>
      </c>
      <c r="E254" s="31" t="s">
        <v>200</v>
      </c>
      <c r="F254" s="32" t="s">
        <v>204</v>
      </c>
      <c r="G254" s="33" t="s">
        <v>205</v>
      </c>
      <c r="H254" s="34" t="s">
        <v>206</v>
      </c>
      <c r="I254" s="35" t="s">
        <v>207</v>
      </c>
      <c r="J254" s="2"/>
    </row>
    <row r="255" spans="1:10" x14ac:dyDescent="0.25">
      <c r="A255" s="8" t="s">
        <v>208</v>
      </c>
      <c r="B255" s="8" t="s">
        <v>209</v>
      </c>
      <c r="C255" s="8">
        <v>88316</v>
      </c>
      <c r="D255" s="16" t="s">
        <v>214</v>
      </c>
      <c r="E255" s="8" t="s">
        <v>213</v>
      </c>
      <c r="F255" s="36">
        <v>0.6</v>
      </c>
      <c r="G255" s="37">
        <v>15.12</v>
      </c>
      <c r="H255" s="38">
        <f t="shared" ref="H255:H259" si="62">IF(E255="H",G255,TRUNC(G255*(1-$K$5),2))</f>
        <v>15.12</v>
      </c>
      <c r="I255" s="39">
        <f t="shared" ref="I255:I259" si="63">TRUNC(H255*F255,2)</f>
        <v>9.07</v>
      </c>
      <c r="J255" s="2"/>
    </row>
    <row r="256" spans="1:10" x14ac:dyDescent="0.25">
      <c r="A256" s="8" t="s">
        <v>208</v>
      </c>
      <c r="B256" s="8" t="s">
        <v>209</v>
      </c>
      <c r="C256" s="8">
        <v>88309</v>
      </c>
      <c r="D256" s="16" t="s">
        <v>243</v>
      </c>
      <c r="E256" s="8" t="s">
        <v>213</v>
      </c>
      <c r="F256" s="36">
        <v>0.86599999999999999</v>
      </c>
      <c r="G256" s="37">
        <v>19.14</v>
      </c>
      <c r="H256" s="38">
        <f t="shared" si="62"/>
        <v>19.14</v>
      </c>
      <c r="I256" s="39">
        <f t="shared" si="63"/>
        <v>16.57</v>
      </c>
      <c r="J256" s="2"/>
    </row>
    <row r="257" spans="1:10" x14ac:dyDescent="0.25">
      <c r="A257" s="8" t="s">
        <v>99</v>
      </c>
      <c r="B257" s="8" t="s">
        <v>216</v>
      </c>
      <c r="C257" s="8" t="s">
        <v>293</v>
      </c>
      <c r="D257" s="16" t="s">
        <v>294</v>
      </c>
      <c r="E257" s="8" t="s">
        <v>219</v>
      </c>
      <c r="F257" s="36">
        <v>5</v>
      </c>
      <c r="G257" s="37">
        <v>0.61</v>
      </c>
      <c r="H257" s="38">
        <f t="shared" si="62"/>
        <v>0.6</v>
      </c>
      <c r="I257" s="39">
        <f t="shared" si="63"/>
        <v>3</v>
      </c>
      <c r="J257" s="2"/>
    </row>
    <row r="258" spans="1:10" x14ac:dyDescent="0.25">
      <c r="A258" s="8" t="s">
        <v>99</v>
      </c>
      <c r="B258" s="8" t="s">
        <v>216</v>
      </c>
      <c r="C258" s="8" t="s">
        <v>295</v>
      </c>
      <c r="D258" s="16" t="s">
        <v>298</v>
      </c>
      <c r="E258" s="8" t="s">
        <v>219</v>
      </c>
      <c r="F258" s="36">
        <v>1.2</v>
      </c>
      <c r="G258" s="37">
        <v>5.15</v>
      </c>
      <c r="H258" s="38">
        <f t="shared" si="62"/>
        <v>5.14</v>
      </c>
      <c r="I258" s="39">
        <f t="shared" si="63"/>
        <v>6.16</v>
      </c>
      <c r="J258" s="2"/>
    </row>
    <row r="259" spans="1:10" x14ac:dyDescent="0.25">
      <c r="A259" s="8" t="s">
        <v>99</v>
      </c>
      <c r="B259" s="8" t="s">
        <v>216</v>
      </c>
      <c r="C259" s="8" t="s">
        <v>299</v>
      </c>
      <c r="D259" s="16" t="s">
        <v>127</v>
      </c>
      <c r="E259" s="8" t="s">
        <v>252</v>
      </c>
      <c r="F259" s="36">
        <v>1.05</v>
      </c>
      <c r="G259" s="37">
        <v>24.8</v>
      </c>
      <c r="H259" s="38">
        <f t="shared" si="62"/>
        <v>24.78</v>
      </c>
      <c r="I259" s="39">
        <f t="shared" si="63"/>
        <v>26.01</v>
      </c>
      <c r="J259" s="2"/>
    </row>
    <row r="260" spans="1:10" x14ac:dyDescent="0.25">
      <c r="A260" s="159" t="s">
        <v>210</v>
      </c>
      <c r="B260" s="159"/>
      <c r="C260" s="159"/>
      <c r="D260" s="159"/>
      <c r="E260" s="159"/>
      <c r="F260" s="159"/>
      <c r="G260" s="159"/>
      <c r="H260" s="159"/>
      <c r="I260" s="41">
        <f>SUM(I255:I259)</f>
        <v>60.81</v>
      </c>
      <c r="J260" s="2"/>
    </row>
    <row r="261" spans="1:10" x14ac:dyDescent="0.25">
      <c r="A261" s="150"/>
      <c r="B261" s="151"/>
      <c r="C261" s="151"/>
      <c r="D261" s="151"/>
      <c r="E261" s="151"/>
      <c r="F261" s="151"/>
      <c r="G261" s="151"/>
      <c r="H261" s="151"/>
      <c r="I261" s="152"/>
      <c r="J261" s="2"/>
    </row>
    <row r="262" spans="1:10" x14ac:dyDescent="0.25">
      <c r="A262" s="22" t="s">
        <v>198</v>
      </c>
      <c r="B262" s="153" t="s">
        <v>199</v>
      </c>
      <c r="C262" s="154"/>
      <c r="D262" s="154"/>
      <c r="E262" s="154"/>
      <c r="F262" s="154"/>
      <c r="G262" s="154"/>
      <c r="H262" s="155"/>
      <c r="I262" s="40" t="s">
        <v>200</v>
      </c>
      <c r="J262" s="2"/>
    </row>
    <row r="263" spans="1:10" ht="15" customHeight="1" x14ac:dyDescent="0.25">
      <c r="A263" s="26" t="s">
        <v>71</v>
      </c>
      <c r="B263" s="160" t="str">
        <f>VLOOKUP(A263,PLANILHA!$B$7:$F$696,3,FALSE)</f>
        <v>Acrilica fosca int./ext. c/massa e selador - 3 demaos</v>
      </c>
      <c r="C263" s="160"/>
      <c r="D263" s="160"/>
      <c r="E263" s="160"/>
      <c r="F263" s="160"/>
      <c r="G263" s="160"/>
      <c r="H263" s="160"/>
      <c r="I263" s="27" t="str">
        <f>VLOOKUP(A263,PLANILHA!$B$7:$F$696,5,FALSE)</f>
        <v>m²</v>
      </c>
      <c r="J263" s="28">
        <f>I271</f>
        <v>28.93</v>
      </c>
    </row>
    <row r="264" spans="1:10" x14ac:dyDescent="0.25">
      <c r="A264" s="29" t="s">
        <v>201</v>
      </c>
      <c r="B264" s="30" t="s">
        <v>202</v>
      </c>
      <c r="C264" s="31" t="s">
        <v>198</v>
      </c>
      <c r="D264" s="31" t="s">
        <v>203</v>
      </c>
      <c r="E264" s="31" t="s">
        <v>200</v>
      </c>
      <c r="F264" s="32" t="s">
        <v>204</v>
      </c>
      <c r="G264" s="33" t="s">
        <v>205</v>
      </c>
      <c r="H264" s="34" t="s">
        <v>206</v>
      </c>
      <c r="I264" s="35" t="s">
        <v>207</v>
      </c>
      <c r="J264" s="2"/>
    </row>
    <row r="265" spans="1:10" x14ac:dyDescent="0.25">
      <c r="A265" s="8" t="s">
        <v>208</v>
      </c>
      <c r="B265" s="8" t="s">
        <v>209</v>
      </c>
      <c r="C265" s="8">
        <v>88316</v>
      </c>
      <c r="D265" s="16" t="s">
        <v>214</v>
      </c>
      <c r="E265" s="8" t="s">
        <v>213</v>
      </c>
      <c r="F265" s="36">
        <v>0.4</v>
      </c>
      <c r="G265" s="37">
        <v>15.12</v>
      </c>
      <c r="H265" s="38">
        <f t="shared" ref="H265:H270" si="64">IF(E265="H",G265,TRUNC(G265*(1-$K$5),2))</f>
        <v>15.12</v>
      </c>
      <c r="I265" s="39">
        <f t="shared" ref="I265:I270" si="65">TRUNC(H265*F265,2)</f>
        <v>6.04</v>
      </c>
      <c r="J265" s="2"/>
    </row>
    <row r="266" spans="1:10" x14ac:dyDescent="0.25">
      <c r="A266" s="8" t="s">
        <v>208</v>
      </c>
      <c r="B266" s="8" t="s">
        <v>209</v>
      </c>
      <c r="C266" s="8">
        <v>88310</v>
      </c>
      <c r="D266" s="16" t="s">
        <v>215</v>
      </c>
      <c r="E266" s="8" t="s">
        <v>213</v>
      </c>
      <c r="F266" s="36">
        <v>0.58799999999999997</v>
      </c>
      <c r="G266" s="37">
        <v>19.059999999999999</v>
      </c>
      <c r="H266" s="38">
        <f t="shared" si="64"/>
        <v>19.059999999999999</v>
      </c>
      <c r="I266" s="39">
        <f t="shared" si="65"/>
        <v>11.2</v>
      </c>
      <c r="J266" s="2"/>
    </row>
    <row r="267" spans="1:10" x14ac:dyDescent="0.25">
      <c r="A267" s="8" t="s">
        <v>99</v>
      </c>
      <c r="B267" s="8" t="s">
        <v>216</v>
      </c>
      <c r="C267" s="8" t="s">
        <v>300</v>
      </c>
      <c r="D267" s="16" t="s">
        <v>301</v>
      </c>
      <c r="E267" s="8" t="s">
        <v>200</v>
      </c>
      <c r="F267" s="36">
        <v>0.5</v>
      </c>
      <c r="G267" s="37">
        <v>0.7</v>
      </c>
      <c r="H267" s="38">
        <f t="shared" si="64"/>
        <v>0.69</v>
      </c>
      <c r="I267" s="39">
        <f t="shared" si="65"/>
        <v>0.34</v>
      </c>
      <c r="J267" s="2"/>
    </row>
    <row r="268" spans="1:10" x14ac:dyDescent="0.25">
      <c r="A268" s="8" t="s">
        <v>99</v>
      </c>
      <c r="B268" s="8" t="s">
        <v>216</v>
      </c>
      <c r="C268" s="8" t="s">
        <v>302</v>
      </c>
      <c r="D268" s="16" t="s">
        <v>303</v>
      </c>
      <c r="E268" s="8" t="s">
        <v>230</v>
      </c>
      <c r="F268" s="36">
        <v>0.11</v>
      </c>
      <c r="G268" s="37">
        <v>35.9</v>
      </c>
      <c r="H268" s="38">
        <f t="shared" si="64"/>
        <v>35.880000000000003</v>
      </c>
      <c r="I268" s="39">
        <f t="shared" si="65"/>
        <v>3.94</v>
      </c>
      <c r="J268" s="2"/>
    </row>
    <row r="269" spans="1:10" x14ac:dyDescent="0.25">
      <c r="A269" s="8" t="s">
        <v>99</v>
      </c>
      <c r="B269" s="8" t="s">
        <v>216</v>
      </c>
      <c r="C269" s="8" t="s">
        <v>304</v>
      </c>
      <c r="D269" s="16" t="s">
        <v>305</v>
      </c>
      <c r="E269" s="8" t="s">
        <v>230</v>
      </c>
      <c r="F269" s="36">
        <v>0.08</v>
      </c>
      <c r="G269" s="37">
        <v>74.7</v>
      </c>
      <c r="H269" s="38">
        <f t="shared" si="64"/>
        <v>74.66</v>
      </c>
      <c r="I269" s="39">
        <f t="shared" si="65"/>
        <v>5.97</v>
      </c>
      <c r="J269" s="2"/>
    </row>
    <row r="270" spans="1:10" x14ac:dyDescent="0.25">
      <c r="A270" s="8" t="s">
        <v>99</v>
      </c>
      <c r="B270" s="8" t="s">
        <v>216</v>
      </c>
      <c r="C270" s="8" t="s">
        <v>306</v>
      </c>
      <c r="D270" s="16" t="s">
        <v>307</v>
      </c>
      <c r="E270" s="8" t="s">
        <v>230</v>
      </c>
      <c r="F270" s="36">
        <v>0.05</v>
      </c>
      <c r="G270" s="37">
        <v>28.9</v>
      </c>
      <c r="H270" s="38">
        <f t="shared" si="64"/>
        <v>28.88</v>
      </c>
      <c r="I270" s="39">
        <f t="shared" si="65"/>
        <v>1.44</v>
      </c>
      <c r="J270" s="2"/>
    </row>
    <row r="271" spans="1:10" x14ac:dyDescent="0.25">
      <c r="A271" s="159" t="s">
        <v>210</v>
      </c>
      <c r="B271" s="159"/>
      <c r="C271" s="159"/>
      <c r="D271" s="159"/>
      <c r="E271" s="159"/>
      <c r="F271" s="159"/>
      <c r="G271" s="159"/>
      <c r="H271" s="159"/>
      <c r="I271" s="41">
        <f>SUM(I265:I270)</f>
        <v>28.93</v>
      </c>
      <c r="J271" s="2"/>
    </row>
    <row r="272" spans="1:10" x14ac:dyDescent="0.25">
      <c r="A272" s="150"/>
      <c r="B272" s="151"/>
      <c r="C272" s="151"/>
      <c r="D272" s="151"/>
      <c r="E272" s="151"/>
      <c r="F272" s="151"/>
      <c r="G272" s="151"/>
      <c r="H272" s="151"/>
      <c r="I272" s="152"/>
      <c r="J272" s="2"/>
    </row>
    <row r="273" spans="1:10" x14ac:dyDescent="0.25">
      <c r="A273" s="22" t="s">
        <v>198</v>
      </c>
      <c r="B273" s="153" t="s">
        <v>199</v>
      </c>
      <c r="C273" s="154"/>
      <c r="D273" s="154"/>
      <c r="E273" s="154"/>
      <c r="F273" s="154"/>
      <c r="G273" s="154"/>
      <c r="H273" s="155"/>
      <c r="I273" s="40" t="s">
        <v>200</v>
      </c>
      <c r="J273" s="2"/>
    </row>
    <row r="274" spans="1:10" ht="15" customHeight="1" x14ac:dyDescent="0.25">
      <c r="A274" s="26" t="s">
        <v>40</v>
      </c>
      <c r="B274" s="160" t="str">
        <f>VLOOKUP(A274,PLANILHA!$B$7:$F$696,3,FALSE)</f>
        <v>Esmalte sobre grade de ferro (superf. aparelhada)</v>
      </c>
      <c r="C274" s="160"/>
      <c r="D274" s="160"/>
      <c r="E274" s="160"/>
      <c r="F274" s="160"/>
      <c r="G274" s="160"/>
      <c r="H274" s="160"/>
      <c r="I274" s="27" t="str">
        <f>VLOOKUP(A274,PLANILHA!$B$7:$F$696,5,FALSE)</f>
        <v>m²</v>
      </c>
      <c r="J274" s="28">
        <f>I281</f>
        <v>36.35</v>
      </c>
    </row>
    <row r="275" spans="1:10" x14ac:dyDescent="0.25">
      <c r="A275" s="29" t="s">
        <v>201</v>
      </c>
      <c r="B275" s="30" t="s">
        <v>202</v>
      </c>
      <c r="C275" s="31" t="s">
        <v>198</v>
      </c>
      <c r="D275" s="31" t="s">
        <v>203</v>
      </c>
      <c r="E275" s="31" t="s">
        <v>200</v>
      </c>
      <c r="F275" s="32" t="s">
        <v>204</v>
      </c>
      <c r="G275" s="33" t="s">
        <v>205</v>
      </c>
      <c r="H275" s="34" t="s">
        <v>206</v>
      </c>
      <c r="I275" s="35" t="s">
        <v>207</v>
      </c>
      <c r="J275" s="2"/>
    </row>
    <row r="276" spans="1:10" x14ac:dyDescent="0.25">
      <c r="A276" s="8" t="s">
        <v>208</v>
      </c>
      <c r="B276" s="8" t="s">
        <v>209</v>
      </c>
      <c r="C276" s="8">
        <v>88316</v>
      </c>
      <c r="D276" s="16" t="s">
        <v>214</v>
      </c>
      <c r="E276" s="8" t="s">
        <v>213</v>
      </c>
      <c r="F276" s="36">
        <v>0.9</v>
      </c>
      <c r="G276" s="37">
        <v>15.12</v>
      </c>
      <c r="H276" s="38">
        <f t="shared" ref="H276:H280" si="66">IF(E276="H",G276,TRUNC(G276*(1-$K$5),2))</f>
        <v>15.12</v>
      </c>
      <c r="I276" s="39">
        <f t="shared" ref="I276:I280" si="67">TRUNC(H276*F276,2)</f>
        <v>13.6</v>
      </c>
      <c r="J276" s="2"/>
    </row>
    <row r="277" spans="1:10" x14ac:dyDescent="0.25">
      <c r="A277" s="8" t="s">
        <v>208</v>
      </c>
      <c r="B277" s="8" t="s">
        <v>209</v>
      </c>
      <c r="C277" s="8">
        <v>88310</v>
      </c>
      <c r="D277" s="16" t="s">
        <v>215</v>
      </c>
      <c r="E277" s="8" t="s">
        <v>213</v>
      </c>
      <c r="F277" s="36">
        <v>0.84799999999999998</v>
      </c>
      <c r="G277" s="37">
        <v>19.059999999999999</v>
      </c>
      <c r="H277" s="38">
        <f t="shared" si="66"/>
        <v>19.059999999999999</v>
      </c>
      <c r="I277" s="39">
        <f t="shared" si="67"/>
        <v>16.16</v>
      </c>
      <c r="J277" s="2"/>
    </row>
    <row r="278" spans="1:10" x14ac:dyDescent="0.25">
      <c r="A278" s="8" t="s">
        <v>99</v>
      </c>
      <c r="B278" s="8" t="s">
        <v>216</v>
      </c>
      <c r="C278" s="8" t="s">
        <v>308</v>
      </c>
      <c r="D278" s="16" t="s">
        <v>309</v>
      </c>
      <c r="E278" s="8" t="s">
        <v>230</v>
      </c>
      <c r="F278" s="36">
        <v>0.06</v>
      </c>
      <c r="G278" s="37">
        <v>88</v>
      </c>
      <c r="H278" s="38">
        <f t="shared" si="66"/>
        <v>87.95</v>
      </c>
      <c r="I278" s="39">
        <f t="shared" si="67"/>
        <v>5.27</v>
      </c>
      <c r="J278" s="2"/>
    </row>
    <row r="279" spans="1:10" x14ac:dyDescent="0.25">
      <c r="A279" s="8" t="s">
        <v>99</v>
      </c>
      <c r="B279" s="8" t="s">
        <v>216</v>
      </c>
      <c r="C279" s="8" t="s">
        <v>310</v>
      </c>
      <c r="D279" s="16" t="s">
        <v>311</v>
      </c>
      <c r="E279" s="8" t="s">
        <v>200</v>
      </c>
      <c r="F279" s="36">
        <v>0.5</v>
      </c>
      <c r="G279" s="37">
        <v>1.8</v>
      </c>
      <c r="H279" s="38">
        <f t="shared" si="66"/>
        <v>1.79</v>
      </c>
      <c r="I279" s="39">
        <f t="shared" si="67"/>
        <v>0.89</v>
      </c>
      <c r="J279" s="2"/>
    </row>
    <row r="280" spans="1:10" x14ac:dyDescent="0.25">
      <c r="A280" s="8" t="s">
        <v>99</v>
      </c>
      <c r="B280" s="8" t="s">
        <v>216</v>
      </c>
      <c r="C280" s="8" t="s">
        <v>312</v>
      </c>
      <c r="D280" s="16" t="s">
        <v>313</v>
      </c>
      <c r="E280" s="8" t="s">
        <v>230</v>
      </c>
      <c r="F280" s="36">
        <v>0.01</v>
      </c>
      <c r="G280" s="37">
        <v>43.95</v>
      </c>
      <c r="H280" s="38">
        <f t="shared" si="66"/>
        <v>43.92</v>
      </c>
      <c r="I280" s="39">
        <f t="shared" si="67"/>
        <v>0.43</v>
      </c>
      <c r="J280" s="2"/>
    </row>
    <row r="281" spans="1:10" x14ac:dyDescent="0.25">
      <c r="A281" s="159" t="s">
        <v>210</v>
      </c>
      <c r="B281" s="159"/>
      <c r="C281" s="159"/>
      <c r="D281" s="159"/>
      <c r="E281" s="159"/>
      <c r="F281" s="159"/>
      <c r="G281" s="159"/>
      <c r="H281" s="159"/>
      <c r="I281" s="41">
        <f>SUM(I276:I280)</f>
        <v>36.35</v>
      </c>
      <c r="J281" s="2"/>
    </row>
    <row r="282" spans="1:10" x14ac:dyDescent="0.25">
      <c r="A282" s="150"/>
      <c r="B282" s="151"/>
      <c r="C282" s="151"/>
      <c r="D282" s="151"/>
      <c r="E282" s="151"/>
      <c r="F282" s="151"/>
      <c r="G282" s="151"/>
      <c r="H282" s="151"/>
      <c r="I282" s="152"/>
      <c r="J282" s="2"/>
    </row>
    <row r="283" spans="1:10" x14ac:dyDescent="0.25">
      <c r="A283" s="22" t="s">
        <v>198</v>
      </c>
      <c r="B283" s="153" t="s">
        <v>199</v>
      </c>
      <c r="C283" s="154"/>
      <c r="D283" s="154"/>
      <c r="E283" s="154"/>
      <c r="F283" s="154"/>
      <c r="G283" s="154"/>
      <c r="H283" s="155"/>
      <c r="I283" s="40" t="s">
        <v>200</v>
      </c>
      <c r="J283" s="2"/>
    </row>
    <row r="284" spans="1:10" ht="15" customHeight="1" x14ac:dyDescent="0.25">
      <c r="A284" s="26" t="s">
        <v>65</v>
      </c>
      <c r="B284" s="160" t="str">
        <f>VLOOKUP(A284,PLANILHA!$B$7:$F$696,3,FALSE)</f>
        <v>Ponto de agua (incl. tubos e conexoes)</v>
      </c>
      <c r="C284" s="160"/>
      <c r="D284" s="160"/>
      <c r="E284" s="160"/>
      <c r="F284" s="160"/>
      <c r="G284" s="160"/>
      <c r="H284" s="160"/>
      <c r="I284" s="27" t="str">
        <f>VLOOKUP(A284,PLANILHA!$B$7:$F$696,5,FALSE)</f>
        <v>Pt</v>
      </c>
      <c r="J284" s="28">
        <f>I294</f>
        <v>287.32</v>
      </c>
    </row>
    <row r="285" spans="1:10" x14ac:dyDescent="0.25">
      <c r="A285" s="29" t="s">
        <v>201</v>
      </c>
      <c r="B285" s="30" t="s">
        <v>202</v>
      </c>
      <c r="C285" s="31" t="s">
        <v>198</v>
      </c>
      <c r="D285" s="31" t="s">
        <v>203</v>
      </c>
      <c r="E285" s="31" t="s">
        <v>200</v>
      </c>
      <c r="F285" s="32" t="s">
        <v>204</v>
      </c>
      <c r="G285" s="33" t="s">
        <v>205</v>
      </c>
      <c r="H285" s="34" t="s">
        <v>206</v>
      </c>
      <c r="I285" s="35" t="s">
        <v>207</v>
      </c>
      <c r="J285" s="2"/>
    </row>
    <row r="286" spans="1:10" ht="24" x14ac:dyDescent="0.25">
      <c r="A286" s="8" t="s">
        <v>208</v>
      </c>
      <c r="B286" s="8" t="s">
        <v>209</v>
      </c>
      <c r="C286" s="8">
        <v>88267</v>
      </c>
      <c r="D286" s="16" t="s">
        <v>314</v>
      </c>
      <c r="E286" s="8" t="s">
        <v>213</v>
      </c>
      <c r="F286" s="36">
        <v>5</v>
      </c>
      <c r="G286" s="37">
        <v>19.100000000000001</v>
      </c>
      <c r="H286" s="38">
        <f t="shared" ref="H286:H293" si="68">IF(E286="H",G286,TRUNC(G286*(1-$K$5),2))</f>
        <v>19.100000000000001</v>
      </c>
      <c r="I286" s="39">
        <f t="shared" ref="I286:I293" si="69">TRUNC(H286*F286,2)</f>
        <v>95.5</v>
      </c>
      <c r="J286" s="2"/>
    </row>
    <row r="287" spans="1:10" x14ac:dyDescent="0.25">
      <c r="A287" s="8" t="s">
        <v>208</v>
      </c>
      <c r="B287" s="8" t="s">
        <v>209</v>
      </c>
      <c r="C287" s="8">
        <v>88316</v>
      </c>
      <c r="D287" s="16" t="s">
        <v>214</v>
      </c>
      <c r="E287" s="8" t="s">
        <v>213</v>
      </c>
      <c r="F287" s="36">
        <v>5.92</v>
      </c>
      <c r="G287" s="37">
        <v>15.12</v>
      </c>
      <c r="H287" s="38">
        <f t="shared" si="68"/>
        <v>15.12</v>
      </c>
      <c r="I287" s="39">
        <f t="shared" si="69"/>
        <v>89.51</v>
      </c>
      <c r="J287" s="2"/>
    </row>
    <row r="288" spans="1:10" x14ac:dyDescent="0.25">
      <c r="A288" s="8" t="s">
        <v>99</v>
      </c>
      <c r="B288" s="8" t="s">
        <v>216</v>
      </c>
      <c r="C288" s="8" t="s">
        <v>315</v>
      </c>
      <c r="D288" s="16" t="s">
        <v>316</v>
      </c>
      <c r="E288" s="8" t="s">
        <v>200</v>
      </c>
      <c r="F288" s="36">
        <v>0.75</v>
      </c>
      <c r="G288" s="37">
        <v>4.0199999999999996</v>
      </c>
      <c r="H288" s="38">
        <f t="shared" si="68"/>
        <v>4.01</v>
      </c>
      <c r="I288" s="39">
        <f t="shared" si="69"/>
        <v>3</v>
      </c>
      <c r="J288" s="2"/>
    </row>
    <row r="289" spans="1:10" x14ac:dyDescent="0.25">
      <c r="A289" s="8" t="s">
        <v>99</v>
      </c>
      <c r="B289" s="8" t="s">
        <v>216</v>
      </c>
      <c r="C289" s="8" t="s">
        <v>317</v>
      </c>
      <c r="D289" s="16" t="s">
        <v>318</v>
      </c>
      <c r="E289" s="8" t="s">
        <v>13</v>
      </c>
      <c r="F289" s="36">
        <v>9</v>
      </c>
      <c r="G289" s="37">
        <v>6.1</v>
      </c>
      <c r="H289" s="38">
        <f t="shared" si="68"/>
        <v>6.09</v>
      </c>
      <c r="I289" s="39">
        <f t="shared" si="69"/>
        <v>54.81</v>
      </c>
      <c r="J289" s="2"/>
    </row>
    <row r="290" spans="1:10" x14ac:dyDescent="0.25">
      <c r="A290" s="8" t="s">
        <v>99</v>
      </c>
      <c r="B290" s="8" t="s">
        <v>216</v>
      </c>
      <c r="C290" s="8" t="s">
        <v>319</v>
      </c>
      <c r="D290" s="16" t="s">
        <v>320</v>
      </c>
      <c r="E290" s="8" t="s">
        <v>200</v>
      </c>
      <c r="F290" s="36">
        <v>0.75</v>
      </c>
      <c r="G290" s="37">
        <v>2.2999999999999998</v>
      </c>
      <c r="H290" s="38">
        <f t="shared" si="68"/>
        <v>2.29</v>
      </c>
      <c r="I290" s="39">
        <f t="shared" si="69"/>
        <v>1.71</v>
      </c>
      <c r="J290" s="2"/>
    </row>
    <row r="291" spans="1:10" x14ac:dyDescent="0.25">
      <c r="A291" s="8" t="s">
        <v>99</v>
      </c>
      <c r="B291" s="8" t="s">
        <v>216</v>
      </c>
      <c r="C291" s="8" t="s">
        <v>321</v>
      </c>
      <c r="D291" s="16" t="s">
        <v>322</v>
      </c>
      <c r="E291" s="8" t="s">
        <v>200</v>
      </c>
      <c r="F291" s="36">
        <v>1</v>
      </c>
      <c r="G291" s="37">
        <v>0.76</v>
      </c>
      <c r="H291" s="38">
        <f t="shared" si="68"/>
        <v>0.75</v>
      </c>
      <c r="I291" s="39">
        <f t="shared" si="69"/>
        <v>0.75</v>
      </c>
      <c r="J291" s="2"/>
    </row>
    <row r="292" spans="1:10" x14ac:dyDescent="0.25">
      <c r="A292" s="8" t="s">
        <v>99</v>
      </c>
      <c r="B292" s="8" t="s">
        <v>216</v>
      </c>
      <c r="C292" s="8" t="s">
        <v>323</v>
      </c>
      <c r="D292" s="16" t="s">
        <v>324</v>
      </c>
      <c r="E292" s="8" t="s">
        <v>200</v>
      </c>
      <c r="F292" s="36">
        <v>2</v>
      </c>
      <c r="G292" s="37">
        <v>0.72</v>
      </c>
      <c r="H292" s="38">
        <f t="shared" si="68"/>
        <v>0.71</v>
      </c>
      <c r="I292" s="39">
        <f t="shared" si="69"/>
        <v>1.42</v>
      </c>
      <c r="J292" s="2"/>
    </row>
    <row r="293" spans="1:10" x14ac:dyDescent="0.25">
      <c r="A293" s="8" t="s">
        <v>99</v>
      </c>
      <c r="B293" s="8" t="s">
        <v>216</v>
      </c>
      <c r="C293" s="8" t="s">
        <v>325</v>
      </c>
      <c r="D293" s="16" t="s">
        <v>326</v>
      </c>
      <c r="E293" s="8" t="s">
        <v>13</v>
      </c>
      <c r="F293" s="36">
        <v>3</v>
      </c>
      <c r="G293" s="37">
        <v>13.55</v>
      </c>
      <c r="H293" s="38">
        <f t="shared" si="68"/>
        <v>13.54</v>
      </c>
      <c r="I293" s="39">
        <f t="shared" si="69"/>
        <v>40.619999999999997</v>
      </c>
      <c r="J293" s="2"/>
    </row>
    <row r="294" spans="1:10" x14ac:dyDescent="0.25">
      <c r="A294" s="159" t="s">
        <v>210</v>
      </c>
      <c r="B294" s="159"/>
      <c r="C294" s="159"/>
      <c r="D294" s="159"/>
      <c r="E294" s="159"/>
      <c r="F294" s="159"/>
      <c r="G294" s="159"/>
      <c r="H294" s="159"/>
      <c r="I294" s="41">
        <f>SUM(I286:I293)</f>
        <v>287.32</v>
      </c>
      <c r="J294" s="2"/>
    </row>
    <row r="295" spans="1:10" x14ac:dyDescent="0.25">
      <c r="A295" s="150"/>
      <c r="B295" s="151"/>
      <c r="C295" s="151"/>
      <c r="D295" s="151"/>
      <c r="E295" s="151"/>
      <c r="F295" s="151"/>
      <c r="G295" s="151"/>
      <c r="H295" s="151"/>
      <c r="I295" s="152"/>
      <c r="J295" s="2"/>
    </row>
    <row r="296" spans="1:10" x14ac:dyDescent="0.25">
      <c r="A296" s="22" t="s">
        <v>198</v>
      </c>
      <c r="B296" s="153" t="s">
        <v>199</v>
      </c>
      <c r="C296" s="154"/>
      <c r="D296" s="154"/>
      <c r="E296" s="154"/>
      <c r="F296" s="154"/>
      <c r="G296" s="154"/>
      <c r="H296" s="155"/>
      <c r="I296" s="40" t="s">
        <v>200</v>
      </c>
      <c r="J296" s="2"/>
    </row>
    <row r="297" spans="1:10" ht="15" customHeight="1" x14ac:dyDescent="0.25">
      <c r="A297" s="26" t="s">
        <v>17</v>
      </c>
      <c r="B297" s="160" t="str">
        <f>VLOOKUP(A297,PLANILHA!$B$7:$F$696,3,FALSE)</f>
        <v>Ponto de esgoto (incl. tubos, conexoes,cx. e ralos)</v>
      </c>
      <c r="C297" s="160"/>
      <c r="D297" s="160"/>
      <c r="E297" s="160"/>
      <c r="F297" s="160"/>
      <c r="G297" s="160"/>
      <c r="H297" s="160"/>
      <c r="I297" s="27" t="str">
        <f>VLOOKUP(A297,PLANILHA!$B$7:$F$696,5,FALSE)</f>
        <v>Pt</v>
      </c>
      <c r="J297" s="28">
        <f>I309</f>
        <v>262.06</v>
      </c>
    </row>
    <row r="298" spans="1:10" x14ac:dyDescent="0.25">
      <c r="A298" s="29" t="s">
        <v>201</v>
      </c>
      <c r="B298" s="30" t="s">
        <v>202</v>
      </c>
      <c r="C298" s="31" t="s">
        <v>198</v>
      </c>
      <c r="D298" s="31" t="s">
        <v>203</v>
      </c>
      <c r="E298" s="31" t="s">
        <v>200</v>
      </c>
      <c r="F298" s="32" t="s">
        <v>204</v>
      </c>
      <c r="G298" s="33" t="s">
        <v>205</v>
      </c>
      <c r="H298" s="34" t="s">
        <v>206</v>
      </c>
      <c r="I298" s="35" t="s">
        <v>207</v>
      </c>
      <c r="J298" s="2"/>
    </row>
    <row r="299" spans="1:10" ht="24" x14ac:dyDescent="0.25">
      <c r="A299" s="8" t="s">
        <v>208</v>
      </c>
      <c r="B299" s="8" t="s">
        <v>209</v>
      </c>
      <c r="C299" s="8">
        <v>88267</v>
      </c>
      <c r="D299" s="16" t="s">
        <v>314</v>
      </c>
      <c r="E299" s="8" t="s">
        <v>213</v>
      </c>
      <c r="F299" s="36">
        <v>6.5</v>
      </c>
      <c r="G299" s="37">
        <v>19.100000000000001</v>
      </c>
      <c r="H299" s="38">
        <f t="shared" ref="H299:H308" si="70">IF(E299="H",G299,TRUNC(G299*(1-$K$5),2))</f>
        <v>19.100000000000001</v>
      </c>
      <c r="I299" s="39">
        <f t="shared" ref="I299:I308" si="71">TRUNC(H299*F299,2)</f>
        <v>124.15</v>
      </c>
      <c r="J299" s="2"/>
    </row>
    <row r="300" spans="1:10" x14ac:dyDescent="0.25">
      <c r="A300" s="8" t="s">
        <v>208</v>
      </c>
      <c r="B300" s="8" t="s">
        <v>209</v>
      </c>
      <c r="C300" s="8">
        <v>88316</v>
      </c>
      <c r="D300" s="16" t="s">
        <v>214</v>
      </c>
      <c r="E300" s="8" t="s">
        <v>213</v>
      </c>
      <c r="F300" s="36">
        <v>6.1050000000000004</v>
      </c>
      <c r="G300" s="37">
        <v>15.12</v>
      </c>
      <c r="H300" s="38">
        <f t="shared" si="70"/>
        <v>15.12</v>
      </c>
      <c r="I300" s="39">
        <f t="shared" si="71"/>
        <v>92.3</v>
      </c>
      <c r="J300" s="2"/>
    </row>
    <row r="301" spans="1:10" x14ac:dyDescent="0.25">
      <c r="A301" s="8" t="s">
        <v>99</v>
      </c>
      <c r="B301" s="8" t="s">
        <v>216</v>
      </c>
      <c r="C301" s="8" t="s">
        <v>327</v>
      </c>
      <c r="D301" s="16" t="s">
        <v>328</v>
      </c>
      <c r="E301" s="8" t="s">
        <v>200</v>
      </c>
      <c r="F301" s="36">
        <v>0.25</v>
      </c>
      <c r="G301" s="37">
        <v>11.66</v>
      </c>
      <c r="H301" s="38">
        <f t="shared" si="70"/>
        <v>11.65</v>
      </c>
      <c r="I301" s="39">
        <f t="shared" si="71"/>
        <v>2.91</v>
      </c>
      <c r="J301" s="2"/>
    </row>
    <row r="302" spans="1:10" x14ac:dyDescent="0.25">
      <c r="A302" s="8" t="s">
        <v>99</v>
      </c>
      <c r="B302" s="8" t="s">
        <v>216</v>
      </c>
      <c r="C302" s="8" t="s">
        <v>329</v>
      </c>
      <c r="D302" s="16" t="s">
        <v>330</v>
      </c>
      <c r="E302" s="8" t="s">
        <v>13</v>
      </c>
      <c r="F302" s="36">
        <v>1.5</v>
      </c>
      <c r="G302" s="37">
        <v>6.27</v>
      </c>
      <c r="H302" s="38">
        <f t="shared" si="70"/>
        <v>6.26</v>
      </c>
      <c r="I302" s="39">
        <f t="shared" si="71"/>
        <v>9.39</v>
      </c>
      <c r="J302" s="2"/>
    </row>
    <row r="303" spans="1:10" x14ac:dyDescent="0.25">
      <c r="A303" s="8" t="s">
        <v>99</v>
      </c>
      <c r="B303" s="8" t="s">
        <v>216</v>
      </c>
      <c r="C303" s="8" t="s">
        <v>331</v>
      </c>
      <c r="D303" s="16" t="s">
        <v>332</v>
      </c>
      <c r="E303" s="8" t="s">
        <v>200</v>
      </c>
      <c r="F303" s="36">
        <v>0.5</v>
      </c>
      <c r="G303" s="37">
        <v>18.170000000000002</v>
      </c>
      <c r="H303" s="38">
        <f t="shared" si="70"/>
        <v>18.16</v>
      </c>
      <c r="I303" s="39">
        <f t="shared" si="71"/>
        <v>9.08</v>
      </c>
      <c r="J303" s="2"/>
    </row>
    <row r="304" spans="1:10" x14ac:dyDescent="0.25">
      <c r="A304" s="8" t="s">
        <v>99</v>
      </c>
      <c r="B304" s="8" t="s">
        <v>216</v>
      </c>
      <c r="C304" s="8" t="s">
        <v>333</v>
      </c>
      <c r="D304" s="16" t="s">
        <v>334</v>
      </c>
      <c r="E304" s="8" t="s">
        <v>13</v>
      </c>
      <c r="F304" s="36">
        <v>4</v>
      </c>
      <c r="G304" s="37">
        <v>3.35</v>
      </c>
      <c r="H304" s="38">
        <f t="shared" si="70"/>
        <v>3.34</v>
      </c>
      <c r="I304" s="39">
        <f t="shared" si="71"/>
        <v>13.36</v>
      </c>
      <c r="J304" s="2"/>
    </row>
    <row r="305" spans="1:10" x14ac:dyDescent="0.25">
      <c r="A305" s="8" t="s">
        <v>99</v>
      </c>
      <c r="B305" s="8" t="s">
        <v>216</v>
      </c>
      <c r="C305" s="8" t="s">
        <v>335</v>
      </c>
      <c r="D305" s="16" t="s">
        <v>336</v>
      </c>
      <c r="E305" s="8" t="s">
        <v>200</v>
      </c>
      <c r="F305" s="36">
        <v>0.25</v>
      </c>
      <c r="G305" s="37">
        <v>15.9</v>
      </c>
      <c r="H305" s="38">
        <f t="shared" si="70"/>
        <v>15.89</v>
      </c>
      <c r="I305" s="39">
        <f t="shared" si="71"/>
        <v>3.97</v>
      </c>
      <c r="J305" s="2"/>
    </row>
    <row r="306" spans="1:10" x14ac:dyDescent="0.25">
      <c r="A306" s="8" t="s">
        <v>99</v>
      </c>
      <c r="B306" s="8" t="s">
        <v>216</v>
      </c>
      <c r="C306" s="8" t="s">
        <v>337</v>
      </c>
      <c r="D306" s="16" t="s">
        <v>338</v>
      </c>
      <c r="E306" s="8" t="s">
        <v>200</v>
      </c>
      <c r="F306" s="36">
        <v>0.5</v>
      </c>
      <c r="G306" s="37">
        <v>4.55</v>
      </c>
      <c r="H306" s="38">
        <f t="shared" si="70"/>
        <v>4.54</v>
      </c>
      <c r="I306" s="39">
        <f t="shared" si="71"/>
        <v>2.27</v>
      </c>
      <c r="J306" s="2"/>
    </row>
    <row r="307" spans="1:10" x14ac:dyDescent="0.25">
      <c r="A307" s="8" t="s">
        <v>99</v>
      </c>
      <c r="B307" s="8" t="s">
        <v>216</v>
      </c>
      <c r="C307" s="8" t="s">
        <v>339</v>
      </c>
      <c r="D307" s="16" t="s">
        <v>340</v>
      </c>
      <c r="E307" s="8" t="s">
        <v>200</v>
      </c>
      <c r="F307" s="36">
        <v>0.25</v>
      </c>
      <c r="G307" s="37">
        <v>12.38</v>
      </c>
      <c r="H307" s="38">
        <f t="shared" si="70"/>
        <v>12.37</v>
      </c>
      <c r="I307" s="39">
        <f t="shared" si="71"/>
        <v>3.09</v>
      </c>
      <c r="J307" s="2"/>
    </row>
    <row r="308" spans="1:10" x14ac:dyDescent="0.25">
      <c r="A308" s="8" t="s">
        <v>99</v>
      </c>
      <c r="B308" s="8" t="s">
        <v>216</v>
      </c>
      <c r="C308" s="8" t="s">
        <v>341</v>
      </c>
      <c r="D308" s="16" t="s">
        <v>342</v>
      </c>
      <c r="E308" s="8" t="s">
        <v>200</v>
      </c>
      <c r="F308" s="36">
        <v>0.25</v>
      </c>
      <c r="G308" s="37">
        <v>6.2</v>
      </c>
      <c r="H308" s="38">
        <f t="shared" si="70"/>
        <v>6.19</v>
      </c>
      <c r="I308" s="39">
        <f t="shared" si="71"/>
        <v>1.54</v>
      </c>
      <c r="J308" s="2"/>
    </row>
    <row r="309" spans="1:10" x14ac:dyDescent="0.25">
      <c r="A309" s="159" t="s">
        <v>210</v>
      </c>
      <c r="B309" s="159"/>
      <c r="C309" s="159"/>
      <c r="D309" s="159"/>
      <c r="E309" s="159"/>
      <c r="F309" s="159"/>
      <c r="G309" s="159"/>
      <c r="H309" s="159"/>
      <c r="I309" s="41">
        <f>SUM(I299:I308)</f>
        <v>262.06</v>
      </c>
      <c r="J309" s="2"/>
    </row>
    <row r="310" spans="1:10" x14ac:dyDescent="0.25">
      <c r="A310" s="150"/>
      <c r="B310" s="151"/>
      <c r="C310" s="151"/>
      <c r="D310" s="151"/>
      <c r="E310" s="151"/>
      <c r="F310" s="151"/>
      <c r="G310" s="151"/>
      <c r="H310" s="151"/>
      <c r="I310" s="152"/>
      <c r="J310" s="2"/>
    </row>
    <row r="311" spans="1:10" x14ac:dyDescent="0.25">
      <c r="A311" s="22" t="s">
        <v>198</v>
      </c>
      <c r="B311" s="153" t="s">
        <v>199</v>
      </c>
      <c r="C311" s="154"/>
      <c r="D311" s="154"/>
      <c r="E311" s="154"/>
      <c r="F311" s="154"/>
      <c r="G311" s="154"/>
      <c r="H311" s="155"/>
      <c r="I311" s="40" t="s">
        <v>200</v>
      </c>
      <c r="J311" s="2"/>
    </row>
    <row r="312" spans="1:10" ht="15" customHeight="1" x14ac:dyDescent="0.25">
      <c r="A312" s="26" t="s">
        <v>81</v>
      </c>
      <c r="B312" s="160" t="str">
        <f>VLOOKUP(A312,PLANILHA!$B$7:$F$696,3,FALSE)</f>
        <v>Revisão de ponto de esgoto</v>
      </c>
      <c r="C312" s="160"/>
      <c r="D312" s="160"/>
      <c r="E312" s="160"/>
      <c r="F312" s="160"/>
      <c r="G312" s="160"/>
      <c r="H312" s="160"/>
      <c r="I312" s="27" t="str">
        <f>VLOOKUP(A312,PLANILHA!$B$7:$F$696,5,FALSE)</f>
        <v>Pt</v>
      </c>
      <c r="J312" s="28">
        <f>I315</f>
        <v>104.77</v>
      </c>
    </row>
    <row r="313" spans="1:10" x14ac:dyDescent="0.25">
      <c r="A313" s="29" t="s">
        <v>201</v>
      </c>
      <c r="B313" s="30" t="s">
        <v>202</v>
      </c>
      <c r="C313" s="31" t="s">
        <v>198</v>
      </c>
      <c r="D313" s="31" t="s">
        <v>203</v>
      </c>
      <c r="E313" s="31" t="s">
        <v>200</v>
      </c>
      <c r="F313" s="32" t="s">
        <v>204</v>
      </c>
      <c r="G313" s="33" t="s">
        <v>205</v>
      </c>
      <c r="H313" s="34" t="s">
        <v>206</v>
      </c>
      <c r="I313" s="35" t="s">
        <v>207</v>
      </c>
      <c r="J313" s="2"/>
    </row>
    <row r="314" spans="1:10" x14ac:dyDescent="0.25">
      <c r="A314" s="8" t="s">
        <v>99</v>
      </c>
      <c r="B314" s="8" t="s">
        <v>209</v>
      </c>
      <c r="C314" s="8">
        <v>180214</v>
      </c>
      <c r="D314" s="16" t="s">
        <v>31</v>
      </c>
      <c r="E314" s="8" t="s">
        <v>343</v>
      </c>
      <c r="F314" s="36">
        <v>0.40089999999999998</v>
      </c>
      <c r="G314" s="37">
        <v>261.49</v>
      </c>
      <c r="H314" s="38">
        <f t="shared" ref="H314" si="72">IF(E314="H",G314,TRUNC(G314*(1-$K$5),2))</f>
        <v>261.35000000000002</v>
      </c>
      <c r="I314" s="39">
        <f t="shared" ref="I314" si="73">TRUNC(H314*F314,2)</f>
        <v>104.77</v>
      </c>
      <c r="J314" s="2"/>
    </row>
    <row r="315" spans="1:10" x14ac:dyDescent="0.25">
      <c r="A315" s="159" t="s">
        <v>210</v>
      </c>
      <c r="B315" s="159"/>
      <c r="C315" s="159"/>
      <c r="D315" s="159"/>
      <c r="E315" s="159"/>
      <c r="F315" s="159"/>
      <c r="G315" s="159"/>
      <c r="H315" s="159"/>
      <c r="I315" s="41">
        <f>SUM(I314:I314)</f>
        <v>104.77</v>
      </c>
      <c r="J315" s="2"/>
    </row>
    <row r="316" spans="1:10" x14ac:dyDescent="0.25">
      <c r="A316" s="150"/>
      <c r="B316" s="151"/>
      <c r="C316" s="151"/>
      <c r="D316" s="151"/>
      <c r="E316" s="151"/>
      <c r="F316" s="151"/>
      <c r="G316" s="151"/>
      <c r="H316" s="151"/>
      <c r="I316" s="152"/>
      <c r="J316" s="2"/>
    </row>
    <row r="317" spans="1:10" x14ac:dyDescent="0.25">
      <c r="A317" s="22" t="s">
        <v>198</v>
      </c>
      <c r="B317" s="153" t="s">
        <v>199</v>
      </c>
      <c r="C317" s="154"/>
      <c r="D317" s="154"/>
      <c r="E317" s="154"/>
      <c r="F317" s="154"/>
      <c r="G317" s="154"/>
      <c r="H317" s="155"/>
      <c r="I317" s="40" t="s">
        <v>200</v>
      </c>
      <c r="J317" s="2"/>
    </row>
    <row r="318" spans="1:10" ht="15" customHeight="1" x14ac:dyDescent="0.25">
      <c r="A318" s="26" t="s">
        <v>80</v>
      </c>
      <c r="B318" s="160" t="str">
        <f>VLOOKUP(A318,PLANILHA!$B$7:$F$696,3,FALSE)</f>
        <v>Revisão de ponto de água</v>
      </c>
      <c r="C318" s="160"/>
      <c r="D318" s="160"/>
      <c r="E318" s="160"/>
      <c r="F318" s="160"/>
      <c r="G318" s="160"/>
      <c r="H318" s="160"/>
      <c r="I318" s="27" t="str">
        <f>VLOOKUP(A318,PLANILHA!$B$7:$F$696,5,FALSE)</f>
        <v>Pt</v>
      </c>
      <c r="J318" s="28">
        <f>I321</f>
        <v>86.18</v>
      </c>
    </row>
    <row r="319" spans="1:10" x14ac:dyDescent="0.25">
      <c r="A319" s="29" t="s">
        <v>201</v>
      </c>
      <c r="B319" s="30" t="s">
        <v>202</v>
      </c>
      <c r="C319" s="31" t="s">
        <v>198</v>
      </c>
      <c r="D319" s="31" t="s">
        <v>203</v>
      </c>
      <c r="E319" s="31" t="s">
        <v>200</v>
      </c>
      <c r="F319" s="32" t="s">
        <v>204</v>
      </c>
      <c r="G319" s="33" t="s">
        <v>205</v>
      </c>
      <c r="H319" s="34" t="s">
        <v>206</v>
      </c>
      <c r="I319" s="35" t="s">
        <v>207</v>
      </c>
      <c r="J319" s="2"/>
    </row>
    <row r="320" spans="1:10" x14ac:dyDescent="0.25">
      <c r="A320" s="8" t="s">
        <v>99</v>
      </c>
      <c r="B320" s="8" t="s">
        <v>209</v>
      </c>
      <c r="C320" s="8">
        <v>180299</v>
      </c>
      <c r="D320" s="16" t="s">
        <v>24</v>
      </c>
      <c r="E320" s="8" t="s">
        <v>200</v>
      </c>
      <c r="F320" s="36">
        <v>0.30049999999999999</v>
      </c>
      <c r="G320" s="37">
        <v>286.95999999999998</v>
      </c>
      <c r="H320" s="38">
        <f t="shared" ref="H320" si="74">IF(E320="H",G320,TRUNC(G320*(1-$K$5),2))</f>
        <v>286.81</v>
      </c>
      <c r="I320" s="39">
        <f t="shared" ref="I320" si="75">TRUNC(H320*F320,2)</f>
        <v>86.18</v>
      </c>
      <c r="J320" s="2"/>
    </row>
    <row r="321" spans="1:10" x14ac:dyDescent="0.25">
      <c r="A321" s="159" t="s">
        <v>210</v>
      </c>
      <c r="B321" s="159"/>
      <c r="C321" s="159"/>
      <c r="D321" s="159"/>
      <c r="E321" s="159"/>
      <c r="F321" s="159"/>
      <c r="G321" s="159"/>
      <c r="H321" s="159"/>
      <c r="I321" s="41">
        <f>SUM(I320:I320)</f>
        <v>86.18</v>
      </c>
      <c r="J321" s="2"/>
    </row>
    <row r="322" spans="1:10" x14ac:dyDescent="0.25">
      <c r="A322" s="150"/>
      <c r="B322" s="151"/>
      <c r="C322" s="151"/>
      <c r="D322" s="151"/>
      <c r="E322" s="151"/>
      <c r="F322" s="151"/>
      <c r="G322" s="151"/>
      <c r="H322" s="151"/>
      <c r="I322" s="152"/>
      <c r="J322" s="2"/>
    </row>
    <row r="323" spans="1:10" x14ac:dyDescent="0.25">
      <c r="A323" s="22" t="s">
        <v>198</v>
      </c>
      <c r="B323" s="153" t="s">
        <v>199</v>
      </c>
      <c r="C323" s="154"/>
      <c r="D323" s="154"/>
      <c r="E323" s="154"/>
      <c r="F323" s="154"/>
      <c r="G323" s="154"/>
      <c r="H323" s="155"/>
      <c r="I323" s="40" t="s">
        <v>200</v>
      </c>
      <c r="J323" s="2"/>
    </row>
    <row r="324" spans="1:10" ht="15" customHeight="1" x14ac:dyDescent="0.25">
      <c r="A324" s="26" t="s">
        <v>53</v>
      </c>
      <c r="B324" s="160" t="str">
        <f>VLOOKUP(A324,PLANILHA!$B$7:$F$696,3,FALSE)</f>
        <v>Ponto de luz / força (c/tubul., cx. e fiaçao) ate 200W</v>
      </c>
      <c r="C324" s="160"/>
      <c r="D324" s="160"/>
      <c r="E324" s="160"/>
      <c r="F324" s="160"/>
      <c r="G324" s="160"/>
      <c r="H324" s="160"/>
      <c r="I324" s="27" t="str">
        <f>VLOOKUP(A324,PLANILHA!$B$7:$F$696,5,FALSE)</f>
        <v>Pt</v>
      </c>
      <c r="J324" s="28">
        <f>I334</f>
        <v>154.80000000000001</v>
      </c>
    </row>
    <row r="325" spans="1:10" x14ac:dyDescent="0.25">
      <c r="A325" s="29" t="s">
        <v>201</v>
      </c>
      <c r="B325" s="30" t="s">
        <v>202</v>
      </c>
      <c r="C325" s="31" t="s">
        <v>198</v>
      </c>
      <c r="D325" s="31" t="s">
        <v>203</v>
      </c>
      <c r="E325" s="31" t="s">
        <v>200</v>
      </c>
      <c r="F325" s="32" t="s">
        <v>204</v>
      </c>
      <c r="G325" s="33" t="s">
        <v>205</v>
      </c>
      <c r="H325" s="34" t="s">
        <v>206</v>
      </c>
      <c r="I325" s="35" t="s">
        <v>207</v>
      </c>
      <c r="J325" s="2"/>
    </row>
    <row r="326" spans="1:10" x14ac:dyDescent="0.25">
      <c r="A326" s="8" t="s">
        <v>208</v>
      </c>
      <c r="B326" s="8" t="s">
        <v>209</v>
      </c>
      <c r="C326" s="8">
        <v>88264</v>
      </c>
      <c r="D326" s="16" t="s">
        <v>344</v>
      </c>
      <c r="E326" s="8" t="s">
        <v>213</v>
      </c>
      <c r="F326" s="36">
        <v>4</v>
      </c>
      <c r="G326" s="37">
        <v>19.32</v>
      </c>
      <c r="H326" s="38">
        <f t="shared" ref="H326:H333" si="76">IF(E326="H",G326,TRUNC(G326*(1-$K$5),2))</f>
        <v>19.32</v>
      </c>
      <c r="I326" s="39">
        <f t="shared" ref="I326:I333" si="77">TRUNC(H326*F326,2)</f>
        <v>77.28</v>
      </c>
      <c r="J326" s="2"/>
    </row>
    <row r="327" spans="1:10" ht="24" x14ac:dyDescent="0.25">
      <c r="A327" s="8" t="s">
        <v>208</v>
      </c>
      <c r="B327" s="8" t="s">
        <v>209</v>
      </c>
      <c r="C327" s="8">
        <v>88247</v>
      </c>
      <c r="D327" s="16" t="s">
        <v>345</v>
      </c>
      <c r="E327" s="8" t="s">
        <v>213</v>
      </c>
      <c r="F327" s="36">
        <v>3.7</v>
      </c>
      <c r="G327" s="37">
        <v>15.67</v>
      </c>
      <c r="H327" s="38">
        <f t="shared" si="76"/>
        <v>15.67</v>
      </c>
      <c r="I327" s="39">
        <f t="shared" si="77"/>
        <v>57.97</v>
      </c>
      <c r="J327" s="2"/>
    </row>
    <row r="328" spans="1:10" x14ac:dyDescent="0.25">
      <c r="A328" s="8" t="s">
        <v>99</v>
      </c>
      <c r="B328" s="8" t="s">
        <v>216</v>
      </c>
      <c r="C328" s="8" t="s">
        <v>346</v>
      </c>
      <c r="D328" s="16" t="s">
        <v>347</v>
      </c>
      <c r="E328" s="8" t="s">
        <v>200</v>
      </c>
      <c r="F328" s="36">
        <v>2</v>
      </c>
      <c r="G328" s="37">
        <v>0.53</v>
      </c>
      <c r="H328" s="38">
        <f t="shared" si="76"/>
        <v>0.52</v>
      </c>
      <c r="I328" s="39">
        <f t="shared" si="77"/>
        <v>1.04</v>
      </c>
      <c r="J328" s="2"/>
    </row>
    <row r="329" spans="1:10" x14ac:dyDescent="0.25">
      <c r="A329" s="8" t="s">
        <v>99</v>
      </c>
      <c r="B329" s="8" t="s">
        <v>216</v>
      </c>
      <c r="C329" s="8" t="s">
        <v>348</v>
      </c>
      <c r="D329" s="16" t="s">
        <v>349</v>
      </c>
      <c r="E329" s="8" t="s">
        <v>200</v>
      </c>
      <c r="F329" s="36">
        <v>1</v>
      </c>
      <c r="G329" s="37">
        <v>2</v>
      </c>
      <c r="H329" s="38">
        <f t="shared" si="76"/>
        <v>1.99</v>
      </c>
      <c r="I329" s="39">
        <f t="shared" si="77"/>
        <v>1.99</v>
      </c>
      <c r="J329" s="2"/>
    </row>
    <row r="330" spans="1:10" x14ac:dyDescent="0.25">
      <c r="A330" s="8" t="s">
        <v>99</v>
      </c>
      <c r="B330" s="8" t="s">
        <v>216</v>
      </c>
      <c r="C330" s="8" t="s">
        <v>350</v>
      </c>
      <c r="D330" s="16" t="s">
        <v>351</v>
      </c>
      <c r="E330" s="8" t="s">
        <v>13</v>
      </c>
      <c r="F330" s="36">
        <v>1</v>
      </c>
      <c r="G330" s="37">
        <v>0.7</v>
      </c>
      <c r="H330" s="38">
        <f t="shared" si="76"/>
        <v>0.69</v>
      </c>
      <c r="I330" s="39">
        <f t="shared" si="77"/>
        <v>0.69</v>
      </c>
      <c r="J330" s="2"/>
    </row>
    <row r="331" spans="1:10" x14ac:dyDescent="0.25">
      <c r="A331" s="8" t="s">
        <v>99</v>
      </c>
      <c r="B331" s="8" t="s">
        <v>216</v>
      </c>
      <c r="C331" s="8" t="s">
        <v>352</v>
      </c>
      <c r="D331" s="16" t="s">
        <v>353</v>
      </c>
      <c r="E331" s="8" t="s">
        <v>13</v>
      </c>
      <c r="F331" s="36">
        <v>3</v>
      </c>
      <c r="G331" s="37">
        <v>1.7</v>
      </c>
      <c r="H331" s="38">
        <f t="shared" si="76"/>
        <v>1.69</v>
      </c>
      <c r="I331" s="39">
        <f t="shared" si="77"/>
        <v>5.07</v>
      </c>
      <c r="J331" s="2"/>
    </row>
    <row r="332" spans="1:10" x14ac:dyDescent="0.25">
      <c r="A332" s="8" t="s">
        <v>99</v>
      </c>
      <c r="B332" s="8" t="s">
        <v>216</v>
      </c>
      <c r="C332" s="8" t="s">
        <v>354</v>
      </c>
      <c r="D332" s="16" t="s">
        <v>355</v>
      </c>
      <c r="E332" s="8" t="s">
        <v>200</v>
      </c>
      <c r="F332" s="36">
        <v>2</v>
      </c>
      <c r="G332" s="37">
        <v>0.44</v>
      </c>
      <c r="H332" s="38">
        <f t="shared" si="76"/>
        <v>0.43</v>
      </c>
      <c r="I332" s="39">
        <f t="shared" si="77"/>
        <v>0.86</v>
      </c>
      <c r="J332" s="2"/>
    </row>
    <row r="333" spans="1:10" x14ac:dyDescent="0.25">
      <c r="A333" s="8" t="s">
        <v>99</v>
      </c>
      <c r="B333" s="8" t="s">
        <v>216</v>
      </c>
      <c r="C333" s="8" t="s">
        <v>356</v>
      </c>
      <c r="D333" s="16" t="s">
        <v>357</v>
      </c>
      <c r="E333" s="8" t="s">
        <v>13</v>
      </c>
      <c r="F333" s="36">
        <v>9</v>
      </c>
      <c r="G333" s="37">
        <v>1.1100000000000001</v>
      </c>
      <c r="H333" s="38">
        <f t="shared" si="76"/>
        <v>1.1000000000000001</v>
      </c>
      <c r="I333" s="39">
        <f t="shared" si="77"/>
        <v>9.9</v>
      </c>
      <c r="J333" s="2"/>
    </row>
    <row r="334" spans="1:10" x14ac:dyDescent="0.25">
      <c r="A334" s="159" t="s">
        <v>210</v>
      </c>
      <c r="B334" s="159"/>
      <c r="C334" s="159"/>
      <c r="D334" s="159"/>
      <c r="E334" s="159"/>
      <c r="F334" s="159"/>
      <c r="G334" s="159"/>
      <c r="H334" s="159"/>
      <c r="I334" s="41">
        <f>SUM(I326:I333)</f>
        <v>154.80000000000001</v>
      </c>
      <c r="J334" s="2"/>
    </row>
    <row r="335" spans="1:10" x14ac:dyDescent="0.25">
      <c r="A335" s="150"/>
      <c r="B335" s="151"/>
      <c r="C335" s="151"/>
      <c r="D335" s="151"/>
      <c r="E335" s="151"/>
      <c r="F335" s="151"/>
      <c r="G335" s="151"/>
      <c r="H335" s="151"/>
      <c r="I335" s="152"/>
      <c r="J335" s="2"/>
    </row>
    <row r="336" spans="1:10" x14ac:dyDescent="0.25">
      <c r="A336" s="22" t="s">
        <v>198</v>
      </c>
      <c r="B336" s="153" t="s">
        <v>199</v>
      </c>
      <c r="C336" s="154"/>
      <c r="D336" s="154"/>
      <c r="E336" s="154"/>
      <c r="F336" s="154"/>
      <c r="G336" s="154"/>
      <c r="H336" s="155"/>
      <c r="I336" s="40" t="s">
        <v>200</v>
      </c>
      <c r="J336" s="2"/>
    </row>
    <row r="337" spans="1:10" ht="15" customHeight="1" x14ac:dyDescent="0.25">
      <c r="A337" s="26" t="s">
        <v>141</v>
      </c>
      <c r="B337" s="160" t="str">
        <f>VLOOKUP(A337,PLANILHA!$B$7:$F$696,3,FALSE)</f>
        <v>Interruptor 1 tecla paralelo (s/fiaçao)</v>
      </c>
      <c r="C337" s="160"/>
      <c r="D337" s="160"/>
      <c r="E337" s="160"/>
      <c r="F337" s="160"/>
      <c r="G337" s="160"/>
      <c r="H337" s="160"/>
      <c r="I337" s="27" t="str">
        <f>VLOOKUP(A337,PLANILHA!$B$7:$F$696,5,FALSE)</f>
        <v>UN</v>
      </c>
      <c r="J337" s="28">
        <f>I342</f>
        <v>14.93</v>
      </c>
    </row>
    <row r="338" spans="1:10" x14ac:dyDescent="0.25">
      <c r="A338" s="29" t="s">
        <v>201</v>
      </c>
      <c r="B338" s="30" t="s">
        <v>202</v>
      </c>
      <c r="C338" s="31" t="s">
        <v>198</v>
      </c>
      <c r="D338" s="31" t="s">
        <v>203</v>
      </c>
      <c r="E338" s="31" t="s">
        <v>200</v>
      </c>
      <c r="F338" s="32" t="s">
        <v>204</v>
      </c>
      <c r="G338" s="33" t="s">
        <v>205</v>
      </c>
      <c r="H338" s="34" t="s">
        <v>206</v>
      </c>
      <c r="I338" s="35" t="s">
        <v>207</v>
      </c>
      <c r="J338" s="2"/>
    </row>
    <row r="339" spans="1:10" x14ac:dyDescent="0.25">
      <c r="A339" s="8" t="s">
        <v>208</v>
      </c>
      <c r="B339" s="8" t="s">
        <v>209</v>
      </c>
      <c r="C339" s="8">
        <v>88264</v>
      </c>
      <c r="D339" s="16" t="s">
        <v>344</v>
      </c>
      <c r="E339" s="8" t="s">
        <v>213</v>
      </c>
      <c r="F339" s="36">
        <v>0.24399999999999999</v>
      </c>
      <c r="G339" s="37">
        <v>19.32</v>
      </c>
      <c r="H339" s="38">
        <f t="shared" ref="H339:H341" si="78">IF(E339="H",G339,TRUNC(G339*(1-$K$5),2))</f>
        <v>19.32</v>
      </c>
      <c r="I339" s="39">
        <f t="shared" ref="I339:I341" si="79">TRUNC(H339*F339,2)</f>
        <v>4.71</v>
      </c>
      <c r="J339" s="2"/>
    </row>
    <row r="340" spans="1:10" ht="24" x14ac:dyDescent="0.25">
      <c r="A340" s="8" t="s">
        <v>208</v>
      </c>
      <c r="B340" s="8" t="s">
        <v>209</v>
      </c>
      <c r="C340" s="8">
        <v>88247</v>
      </c>
      <c r="D340" s="16" t="s">
        <v>345</v>
      </c>
      <c r="E340" s="8" t="s">
        <v>213</v>
      </c>
      <c r="F340" s="36">
        <v>0.2</v>
      </c>
      <c r="G340" s="37">
        <v>15.67</v>
      </c>
      <c r="H340" s="38">
        <f t="shared" si="78"/>
        <v>15.67</v>
      </c>
      <c r="I340" s="39">
        <f t="shared" si="79"/>
        <v>3.13</v>
      </c>
      <c r="J340" s="2"/>
    </row>
    <row r="341" spans="1:10" x14ac:dyDescent="0.25">
      <c r="A341" s="8" t="s">
        <v>99</v>
      </c>
      <c r="B341" s="8" t="s">
        <v>216</v>
      </c>
      <c r="C341" s="8" t="s">
        <v>358</v>
      </c>
      <c r="D341" s="16" t="s">
        <v>103</v>
      </c>
      <c r="E341" s="8" t="s">
        <v>200</v>
      </c>
      <c r="F341" s="36">
        <v>1</v>
      </c>
      <c r="G341" s="37">
        <v>7.1</v>
      </c>
      <c r="H341" s="38">
        <f t="shared" si="78"/>
        <v>7.09</v>
      </c>
      <c r="I341" s="39">
        <f t="shared" si="79"/>
        <v>7.09</v>
      </c>
      <c r="J341" s="2"/>
    </row>
    <row r="342" spans="1:10" x14ac:dyDescent="0.25">
      <c r="A342" s="159" t="s">
        <v>210</v>
      </c>
      <c r="B342" s="159"/>
      <c r="C342" s="159"/>
      <c r="D342" s="159"/>
      <c r="E342" s="159"/>
      <c r="F342" s="159"/>
      <c r="G342" s="159"/>
      <c r="H342" s="159"/>
      <c r="I342" s="41">
        <f>SUM(I339:I341)</f>
        <v>14.93</v>
      </c>
      <c r="J342" s="2"/>
    </row>
    <row r="343" spans="1:10" x14ac:dyDescent="0.25">
      <c r="A343" s="150"/>
      <c r="B343" s="151"/>
      <c r="C343" s="151"/>
      <c r="D343" s="151"/>
      <c r="E343" s="151"/>
      <c r="F343" s="151"/>
      <c r="G343" s="151"/>
      <c r="H343" s="151"/>
      <c r="I343" s="152"/>
      <c r="J343" s="2"/>
    </row>
    <row r="344" spans="1:10" x14ac:dyDescent="0.25">
      <c r="A344" s="22" t="s">
        <v>198</v>
      </c>
      <c r="B344" s="153" t="s">
        <v>199</v>
      </c>
      <c r="C344" s="154"/>
      <c r="D344" s="154"/>
      <c r="E344" s="154"/>
      <c r="F344" s="154"/>
      <c r="G344" s="154"/>
      <c r="H344" s="155"/>
      <c r="I344" s="40" t="s">
        <v>200</v>
      </c>
      <c r="J344" s="2"/>
    </row>
    <row r="345" spans="1:10" ht="15" customHeight="1" x14ac:dyDescent="0.25">
      <c r="A345" s="26" t="s">
        <v>83</v>
      </c>
      <c r="B345" s="156" t="str">
        <f>VLOOKUP(A345,PLANILHA!$B$7:$F$696,3,FALSE)</f>
        <v>Luminaria c/ 1 lamp. fluorescente 16W (sem fiaçao)</v>
      </c>
      <c r="C345" s="157"/>
      <c r="D345" s="157"/>
      <c r="E345" s="157"/>
      <c r="F345" s="157"/>
      <c r="G345" s="157"/>
      <c r="H345" s="158"/>
      <c r="I345" s="27" t="str">
        <f>VLOOKUP(A345,PLANILHA!$B$7:$F$696,5,FALSE)</f>
        <v>UN</v>
      </c>
      <c r="J345" s="28">
        <f>I350</f>
        <v>76.61</v>
      </c>
    </row>
    <row r="346" spans="1:10" x14ac:dyDescent="0.25">
      <c r="A346" s="29" t="s">
        <v>201</v>
      </c>
      <c r="B346" s="30" t="s">
        <v>202</v>
      </c>
      <c r="C346" s="31" t="s">
        <v>198</v>
      </c>
      <c r="D346" s="31" t="s">
        <v>203</v>
      </c>
      <c r="E346" s="31" t="s">
        <v>200</v>
      </c>
      <c r="F346" s="32" t="s">
        <v>204</v>
      </c>
      <c r="G346" s="33" t="s">
        <v>205</v>
      </c>
      <c r="H346" s="34" t="s">
        <v>206</v>
      </c>
      <c r="I346" s="35" t="s">
        <v>207</v>
      </c>
      <c r="J346" s="2"/>
    </row>
    <row r="347" spans="1:10" x14ac:dyDescent="0.25">
      <c r="A347" s="8" t="s">
        <v>208</v>
      </c>
      <c r="B347" s="8" t="s">
        <v>209</v>
      </c>
      <c r="C347" s="8">
        <v>88264</v>
      </c>
      <c r="D347" s="16" t="s">
        <v>344</v>
      </c>
      <c r="E347" s="8" t="s">
        <v>213</v>
      </c>
      <c r="F347" s="36">
        <v>0.63400000000000001</v>
      </c>
      <c r="G347" s="37">
        <v>19.32</v>
      </c>
      <c r="H347" s="38">
        <f t="shared" ref="H347:H349" si="80">IF(E347="H",G347,TRUNC(G347*(1-$K$5),2))</f>
        <v>19.32</v>
      </c>
      <c r="I347" s="39">
        <f t="shared" ref="I347:I349" si="81">TRUNC(H347*F347,2)</f>
        <v>12.24</v>
      </c>
      <c r="J347" s="2"/>
    </row>
    <row r="348" spans="1:10" ht="24" x14ac:dyDescent="0.25">
      <c r="A348" s="8" t="s">
        <v>208</v>
      </c>
      <c r="B348" s="8" t="s">
        <v>209</v>
      </c>
      <c r="C348" s="8">
        <v>88247</v>
      </c>
      <c r="D348" s="16" t="s">
        <v>345</v>
      </c>
      <c r="E348" s="8" t="s">
        <v>213</v>
      </c>
      <c r="F348" s="36">
        <v>0.6</v>
      </c>
      <c r="G348" s="37">
        <v>15.67</v>
      </c>
      <c r="H348" s="38">
        <f t="shared" si="80"/>
        <v>15.67</v>
      </c>
      <c r="I348" s="39">
        <f t="shared" si="81"/>
        <v>9.4</v>
      </c>
      <c r="J348" s="2"/>
    </row>
    <row r="349" spans="1:10" x14ac:dyDescent="0.25">
      <c r="A349" s="8" t="s">
        <v>99</v>
      </c>
      <c r="B349" s="8" t="s">
        <v>216</v>
      </c>
      <c r="C349" s="8" t="s">
        <v>359</v>
      </c>
      <c r="D349" s="16" t="s">
        <v>360</v>
      </c>
      <c r="E349" s="8" t="s">
        <v>200</v>
      </c>
      <c r="F349" s="36">
        <v>1</v>
      </c>
      <c r="G349" s="37">
        <v>55</v>
      </c>
      <c r="H349" s="38">
        <f t="shared" si="80"/>
        <v>54.97</v>
      </c>
      <c r="I349" s="39">
        <f t="shared" si="81"/>
        <v>54.97</v>
      </c>
      <c r="J349" s="2"/>
    </row>
    <row r="350" spans="1:10" x14ac:dyDescent="0.25">
      <c r="A350" s="153" t="s">
        <v>210</v>
      </c>
      <c r="B350" s="154"/>
      <c r="C350" s="154"/>
      <c r="D350" s="154"/>
      <c r="E350" s="154"/>
      <c r="F350" s="154"/>
      <c r="G350" s="154"/>
      <c r="H350" s="155"/>
      <c r="I350" s="41">
        <f>SUM(I347:I349)</f>
        <v>76.61</v>
      </c>
      <c r="J350" s="2"/>
    </row>
    <row r="351" spans="1:10" x14ac:dyDescent="0.25">
      <c r="A351" s="150"/>
      <c r="B351" s="151"/>
      <c r="C351" s="151"/>
      <c r="D351" s="151"/>
      <c r="E351" s="151"/>
      <c r="F351" s="151"/>
      <c r="G351" s="151"/>
      <c r="H351" s="151"/>
      <c r="I351" s="152"/>
      <c r="J351" s="2"/>
    </row>
    <row r="352" spans="1:10" x14ac:dyDescent="0.25">
      <c r="A352" s="22" t="s">
        <v>198</v>
      </c>
      <c r="B352" s="153" t="s">
        <v>199</v>
      </c>
      <c r="C352" s="154"/>
      <c r="D352" s="154"/>
      <c r="E352" s="154"/>
      <c r="F352" s="154"/>
      <c r="G352" s="154"/>
      <c r="H352" s="155"/>
      <c r="I352" s="40" t="s">
        <v>200</v>
      </c>
      <c r="J352" s="2"/>
    </row>
    <row r="353" spans="1:10" ht="15" customHeight="1" x14ac:dyDescent="0.25">
      <c r="A353" s="26" t="s">
        <v>149</v>
      </c>
      <c r="B353" s="160" t="str">
        <f>VLOOKUP(A353,PLANILHA!$B$7:$F$696,3,FALSE)</f>
        <v>Revisão de ponto de luz</v>
      </c>
      <c r="C353" s="160"/>
      <c r="D353" s="160"/>
      <c r="E353" s="160"/>
      <c r="F353" s="160"/>
      <c r="G353" s="160"/>
      <c r="H353" s="160"/>
      <c r="I353" s="27" t="str">
        <f>VLOOKUP(A353,PLANILHA!$B$7:$F$696,5,FALSE)</f>
        <v>Pt</v>
      </c>
      <c r="J353" s="28">
        <f>I363</f>
        <v>61.88000000000001</v>
      </c>
    </row>
    <row r="354" spans="1:10" x14ac:dyDescent="0.25">
      <c r="A354" s="29" t="s">
        <v>201</v>
      </c>
      <c r="B354" s="30" t="s">
        <v>202</v>
      </c>
      <c r="C354" s="31" t="s">
        <v>198</v>
      </c>
      <c r="D354" s="31" t="s">
        <v>203</v>
      </c>
      <c r="E354" s="31" t="s">
        <v>200</v>
      </c>
      <c r="F354" s="32" t="s">
        <v>204</v>
      </c>
      <c r="G354" s="33" t="s">
        <v>205</v>
      </c>
      <c r="H354" s="34" t="s">
        <v>206</v>
      </c>
      <c r="I354" s="35" t="s">
        <v>207</v>
      </c>
      <c r="J354" s="2"/>
    </row>
    <row r="355" spans="1:10" x14ac:dyDescent="0.25">
      <c r="A355" s="8" t="s">
        <v>208</v>
      </c>
      <c r="B355" s="8" t="s">
        <v>209</v>
      </c>
      <c r="C355" s="8">
        <v>88264</v>
      </c>
      <c r="D355" s="16" t="s">
        <v>344</v>
      </c>
      <c r="E355" s="8" t="s">
        <v>213</v>
      </c>
      <c r="F355" s="36">
        <v>1.5</v>
      </c>
      <c r="G355" s="37">
        <v>19.32</v>
      </c>
      <c r="H355" s="38">
        <f t="shared" ref="H355:H362" si="82">IF(E355="H",G355,TRUNC(G355*(1-$K$5),2))</f>
        <v>19.32</v>
      </c>
      <c r="I355" s="39">
        <f t="shared" ref="I355:I362" si="83">TRUNC(H355*F355,2)</f>
        <v>28.98</v>
      </c>
      <c r="J355" s="2"/>
    </row>
    <row r="356" spans="1:10" ht="24" x14ac:dyDescent="0.25">
      <c r="A356" s="8" t="s">
        <v>208</v>
      </c>
      <c r="B356" s="8" t="s">
        <v>209</v>
      </c>
      <c r="C356" s="8">
        <v>88247</v>
      </c>
      <c r="D356" s="16" t="s">
        <v>345</v>
      </c>
      <c r="E356" s="8" t="s">
        <v>213</v>
      </c>
      <c r="F356" s="36">
        <v>1.603</v>
      </c>
      <c r="G356" s="37">
        <v>15.67</v>
      </c>
      <c r="H356" s="38">
        <f t="shared" si="82"/>
        <v>15.67</v>
      </c>
      <c r="I356" s="39">
        <f t="shared" si="83"/>
        <v>25.11</v>
      </c>
      <c r="J356" s="2"/>
    </row>
    <row r="357" spans="1:10" x14ac:dyDescent="0.25">
      <c r="A357" s="8" t="s">
        <v>99</v>
      </c>
      <c r="B357" s="8" t="s">
        <v>216</v>
      </c>
      <c r="C357" s="8" t="s">
        <v>346</v>
      </c>
      <c r="D357" s="16" t="s">
        <v>347</v>
      </c>
      <c r="E357" s="8" t="s">
        <v>26</v>
      </c>
      <c r="F357" s="36">
        <v>0.8</v>
      </c>
      <c r="G357" s="37">
        <v>0.53</v>
      </c>
      <c r="H357" s="38">
        <f t="shared" si="82"/>
        <v>0.52</v>
      </c>
      <c r="I357" s="39">
        <f t="shared" si="83"/>
        <v>0.41</v>
      </c>
      <c r="J357" s="2"/>
    </row>
    <row r="358" spans="1:10" x14ac:dyDescent="0.25">
      <c r="A358" s="8" t="s">
        <v>99</v>
      </c>
      <c r="B358" s="8" t="s">
        <v>216</v>
      </c>
      <c r="C358" s="8" t="s">
        <v>348</v>
      </c>
      <c r="D358" s="16" t="s">
        <v>349</v>
      </c>
      <c r="E358" s="8" t="s">
        <v>26</v>
      </c>
      <c r="F358" s="36">
        <v>0.4</v>
      </c>
      <c r="G358" s="37">
        <v>2</v>
      </c>
      <c r="H358" s="38">
        <f t="shared" si="82"/>
        <v>1.99</v>
      </c>
      <c r="I358" s="39">
        <f t="shared" si="83"/>
        <v>0.79</v>
      </c>
      <c r="J358" s="2"/>
    </row>
    <row r="359" spans="1:10" x14ac:dyDescent="0.25">
      <c r="A359" s="8" t="s">
        <v>99</v>
      </c>
      <c r="B359" s="8" t="s">
        <v>216</v>
      </c>
      <c r="C359" s="8" t="s">
        <v>350</v>
      </c>
      <c r="D359" s="16" t="s">
        <v>351</v>
      </c>
      <c r="E359" s="8" t="s">
        <v>13</v>
      </c>
      <c r="F359" s="36">
        <v>0.4</v>
      </c>
      <c r="G359" s="37">
        <v>0.7</v>
      </c>
      <c r="H359" s="38">
        <f t="shared" si="82"/>
        <v>0.69</v>
      </c>
      <c r="I359" s="39">
        <f t="shared" si="83"/>
        <v>0.27</v>
      </c>
      <c r="J359" s="2"/>
    </row>
    <row r="360" spans="1:10" x14ac:dyDescent="0.25">
      <c r="A360" s="8" t="s">
        <v>99</v>
      </c>
      <c r="B360" s="8" t="s">
        <v>216</v>
      </c>
      <c r="C360" s="8" t="s">
        <v>352</v>
      </c>
      <c r="D360" s="16" t="s">
        <v>353</v>
      </c>
      <c r="E360" s="8" t="s">
        <v>13</v>
      </c>
      <c r="F360" s="36">
        <v>1.2</v>
      </c>
      <c r="G360" s="37">
        <v>1.7</v>
      </c>
      <c r="H360" s="38">
        <f t="shared" si="82"/>
        <v>1.69</v>
      </c>
      <c r="I360" s="39">
        <f t="shared" si="83"/>
        <v>2.02</v>
      </c>
      <c r="J360" s="2"/>
    </row>
    <row r="361" spans="1:10" x14ac:dyDescent="0.25">
      <c r="A361" s="8" t="s">
        <v>99</v>
      </c>
      <c r="B361" s="8" t="s">
        <v>216</v>
      </c>
      <c r="C361" s="8" t="s">
        <v>354</v>
      </c>
      <c r="D361" s="16" t="s">
        <v>355</v>
      </c>
      <c r="E361" s="8" t="s">
        <v>200</v>
      </c>
      <c r="F361" s="36">
        <v>0.8</v>
      </c>
      <c r="G361" s="37">
        <v>0.44</v>
      </c>
      <c r="H361" s="38">
        <f t="shared" si="82"/>
        <v>0.43</v>
      </c>
      <c r="I361" s="39">
        <f t="shared" si="83"/>
        <v>0.34</v>
      </c>
      <c r="J361" s="2"/>
    </row>
    <row r="362" spans="1:10" x14ac:dyDescent="0.25">
      <c r="A362" s="8" t="s">
        <v>99</v>
      </c>
      <c r="B362" s="8" t="s">
        <v>216</v>
      </c>
      <c r="C362" s="8" t="s">
        <v>356</v>
      </c>
      <c r="D362" s="16" t="s">
        <v>357</v>
      </c>
      <c r="E362" s="8" t="s">
        <v>13</v>
      </c>
      <c r="F362" s="36">
        <v>3.6</v>
      </c>
      <c r="G362" s="37">
        <v>1.1100000000000001</v>
      </c>
      <c r="H362" s="38">
        <f t="shared" si="82"/>
        <v>1.1000000000000001</v>
      </c>
      <c r="I362" s="39">
        <f t="shared" si="83"/>
        <v>3.96</v>
      </c>
      <c r="J362" s="2"/>
    </row>
    <row r="363" spans="1:10" x14ac:dyDescent="0.25">
      <c r="A363" s="159" t="s">
        <v>210</v>
      </c>
      <c r="B363" s="159"/>
      <c r="C363" s="159"/>
      <c r="D363" s="159"/>
      <c r="E363" s="159"/>
      <c r="F363" s="159"/>
      <c r="G363" s="159"/>
      <c r="H363" s="159"/>
      <c r="I363" s="41">
        <f>SUM(I355:I362)</f>
        <v>61.88000000000001</v>
      </c>
      <c r="J363" s="2"/>
    </row>
    <row r="364" spans="1:10" x14ac:dyDescent="0.25">
      <c r="A364" s="150"/>
      <c r="B364" s="151"/>
      <c r="C364" s="151"/>
      <c r="D364" s="151"/>
      <c r="E364" s="151"/>
      <c r="F364" s="151"/>
      <c r="G364" s="151"/>
      <c r="H364" s="151"/>
      <c r="I364" s="152"/>
      <c r="J364" s="2"/>
    </row>
    <row r="365" spans="1:10" x14ac:dyDescent="0.25">
      <c r="A365" s="22" t="s">
        <v>198</v>
      </c>
      <c r="B365" s="153" t="s">
        <v>199</v>
      </c>
      <c r="C365" s="154"/>
      <c r="D365" s="154"/>
      <c r="E365" s="154"/>
      <c r="F365" s="154"/>
      <c r="G365" s="154"/>
      <c r="H365" s="155"/>
      <c r="I365" s="40" t="s">
        <v>200</v>
      </c>
      <c r="J365" s="2"/>
    </row>
    <row r="366" spans="1:10" ht="15" customHeight="1" x14ac:dyDescent="0.25">
      <c r="A366" s="26" t="s">
        <v>15</v>
      </c>
      <c r="B366" s="160" t="str">
        <f>VLOOKUP(A366,PLANILHA!$B$7:$F$696,3,FALSE)</f>
        <v>Mictorio individual em louça c/ acessorios</v>
      </c>
      <c r="C366" s="160"/>
      <c r="D366" s="160"/>
      <c r="E366" s="160"/>
      <c r="F366" s="160"/>
      <c r="G366" s="160"/>
      <c r="H366" s="160"/>
      <c r="I366" s="27" t="str">
        <f>VLOOKUP(A366,PLANILHA!$B$7:$F$696,5,FALSE)</f>
        <v>UN</v>
      </c>
      <c r="J366" s="28">
        <f>I373</f>
        <v>522.70000000000005</v>
      </c>
    </row>
    <row r="367" spans="1:10" x14ac:dyDescent="0.25">
      <c r="A367" s="29" t="s">
        <v>201</v>
      </c>
      <c r="B367" s="30" t="s">
        <v>202</v>
      </c>
      <c r="C367" s="31" t="s">
        <v>198</v>
      </c>
      <c r="D367" s="31" t="s">
        <v>203</v>
      </c>
      <c r="E367" s="31" t="s">
        <v>200</v>
      </c>
      <c r="F367" s="32" t="s">
        <v>204</v>
      </c>
      <c r="G367" s="33" t="s">
        <v>205</v>
      </c>
      <c r="H367" s="34" t="s">
        <v>206</v>
      </c>
      <c r="I367" s="35" t="s">
        <v>207</v>
      </c>
      <c r="J367" s="2"/>
    </row>
    <row r="368" spans="1:10" x14ac:dyDescent="0.25">
      <c r="A368" s="8" t="s">
        <v>208</v>
      </c>
      <c r="B368" s="8" t="s">
        <v>209</v>
      </c>
      <c r="C368" s="8">
        <v>88264</v>
      </c>
      <c r="D368" s="16" t="s">
        <v>344</v>
      </c>
      <c r="E368" s="8" t="s">
        <v>213</v>
      </c>
      <c r="F368" s="36">
        <v>1.8779999999999999</v>
      </c>
      <c r="G368" s="37">
        <v>19.32</v>
      </c>
      <c r="H368" s="38">
        <f t="shared" ref="H368:H372" si="84">IF(E368="H",G368,TRUNC(G368*(1-$K$5),2))</f>
        <v>19.32</v>
      </c>
      <c r="I368" s="39">
        <f t="shared" ref="I368:I372" si="85">TRUNC(H368*F368,2)</f>
        <v>36.28</v>
      </c>
      <c r="J368" s="2"/>
    </row>
    <row r="369" spans="1:10" ht="24" x14ac:dyDescent="0.25">
      <c r="A369" s="8" t="s">
        <v>208</v>
      </c>
      <c r="B369" s="8" t="s">
        <v>209</v>
      </c>
      <c r="C369" s="8">
        <v>88247</v>
      </c>
      <c r="D369" s="16" t="s">
        <v>345</v>
      </c>
      <c r="E369" s="8" t="s">
        <v>213</v>
      </c>
      <c r="F369" s="36">
        <v>2</v>
      </c>
      <c r="G369" s="37">
        <v>15.67</v>
      </c>
      <c r="H369" s="38">
        <f t="shared" si="84"/>
        <v>15.67</v>
      </c>
      <c r="I369" s="39">
        <f t="shared" si="85"/>
        <v>31.34</v>
      </c>
      <c r="J369" s="2"/>
    </row>
    <row r="370" spans="1:10" x14ac:dyDescent="0.25">
      <c r="A370" s="8" t="s">
        <v>99</v>
      </c>
      <c r="B370" s="8" t="s">
        <v>216</v>
      </c>
      <c r="C370" s="8" t="s">
        <v>361</v>
      </c>
      <c r="D370" s="16" t="s">
        <v>362</v>
      </c>
      <c r="E370" s="8" t="s">
        <v>13</v>
      </c>
      <c r="F370" s="36">
        <v>2.4</v>
      </c>
      <c r="G370" s="37">
        <v>0.14000000000000001</v>
      </c>
      <c r="H370" s="38">
        <f t="shared" si="84"/>
        <v>0.13</v>
      </c>
      <c r="I370" s="39">
        <f t="shared" si="85"/>
        <v>0.31</v>
      </c>
      <c r="J370" s="2"/>
    </row>
    <row r="371" spans="1:10" x14ac:dyDescent="0.25">
      <c r="A371" s="8" t="s">
        <v>99</v>
      </c>
      <c r="B371" s="8" t="s">
        <v>216</v>
      </c>
      <c r="C371" s="8" t="s">
        <v>363</v>
      </c>
      <c r="D371" s="16" t="s">
        <v>364</v>
      </c>
      <c r="E371" s="8" t="s">
        <v>365</v>
      </c>
      <c r="F371" s="36">
        <v>1</v>
      </c>
      <c r="G371" s="37">
        <v>135</v>
      </c>
      <c r="H371" s="38">
        <f t="shared" si="84"/>
        <v>134.93</v>
      </c>
      <c r="I371" s="39">
        <f t="shared" si="85"/>
        <v>134.93</v>
      </c>
      <c r="J371" s="2"/>
    </row>
    <row r="372" spans="1:10" x14ac:dyDescent="0.25">
      <c r="A372" s="8" t="s">
        <v>99</v>
      </c>
      <c r="B372" s="8" t="s">
        <v>216</v>
      </c>
      <c r="C372" s="8" t="s">
        <v>366</v>
      </c>
      <c r="D372" s="16" t="s">
        <v>367</v>
      </c>
      <c r="E372" s="8" t="s">
        <v>200</v>
      </c>
      <c r="F372" s="36">
        <v>1</v>
      </c>
      <c r="G372" s="37">
        <v>320</v>
      </c>
      <c r="H372" s="38">
        <f t="shared" si="84"/>
        <v>319.83999999999997</v>
      </c>
      <c r="I372" s="39">
        <f t="shared" si="85"/>
        <v>319.83999999999997</v>
      </c>
      <c r="J372" s="2"/>
    </row>
    <row r="373" spans="1:10" x14ac:dyDescent="0.25">
      <c r="A373" s="159" t="s">
        <v>210</v>
      </c>
      <c r="B373" s="159"/>
      <c r="C373" s="159"/>
      <c r="D373" s="159"/>
      <c r="E373" s="159"/>
      <c r="F373" s="159"/>
      <c r="G373" s="159"/>
      <c r="H373" s="159"/>
      <c r="I373" s="41">
        <f>SUM(I368:I372)</f>
        <v>522.70000000000005</v>
      </c>
      <c r="J373" s="2"/>
    </row>
    <row r="374" spans="1:10" x14ac:dyDescent="0.25">
      <c r="A374" s="150"/>
      <c r="B374" s="151"/>
      <c r="C374" s="151"/>
      <c r="D374" s="151"/>
      <c r="E374" s="151"/>
      <c r="F374" s="151"/>
      <c r="G374" s="151"/>
      <c r="H374" s="151"/>
      <c r="I374" s="152"/>
      <c r="J374" s="2"/>
    </row>
    <row r="375" spans="1:10" x14ac:dyDescent="0.25">
      <c r="A375" s="22" t="s">
        <v>198</v>
      </c>
      <c r="B375" s="153" t="s">
        <v>199</v>
      </c>
      <c r="C375" s="154"/>
      <c r="D375" s="154"/>
      <c r="E375" s="154"/>
      <c r="F375" s="154"/>
      <c r="G375" s="154"/>
      <c r="H375" s="155"/>
      <c r="I375" s="40" t="s">
        <v>200</v>
      </c>
      <c r="J375" s="2"/>
    </row>
    <row r="376" spans="1:10" ht="15" customHeight="1" x14ac:dyDescent="0.25">
      <c r="A376" s="26" t="s">
        <v>82</v>
      </c>
      <c r="B376" s="160" t="str">
        <f>VLOOKUP(A376,PLANILHA!$B$7:$F$696,3,FALSE)</f>
        <v>Lavatorio de louça c/col.,torneira,sifao e valv.</v>
      </c>
      <c r="C376" s="160"/>
      <c r="D376" s="160"/>
      <c r="E376" s="160"/>
      <c r="F376" s="160"/>
      <c r="G376" s="160"/>
      <c r="H376" s="160"/>
      <c r="I376" s="27" t="str">
        <f>VLOOKUP(A376,PLANILHA!$B$7:$F$696,5,FALSE)</f>
        <v>UN</v>
      </c>
      <c r="J376" s="28">
        <f>I386</f>
        <v>431.78000000000003</v>
      </c>
    </row>
    <row r="377" spans="1:10" x14ac:dyDescent="0.25">
      <c r="A377" s="29" t="s">
        <v>201</v>
      </c>
      <c r="B377" s="30" t="s">
        <v>202</v>
      </c>
      <c r="C377" s="31" t="s">
        <v>198</v>
      </c>
      <c r="D377" s="31" t="s">
        <v>203</v>
      </c>
      <c r="E377" s="31" t="s">
        <v>200</v>
      </c>
      <c r="F377" s="32" t="s">
        <v>204</v>
      </c>
      <c r="G377" s="33" t="s">
        <v>205</v>
      </c>
      <c r="H377" s="34" t="s">
        <v>206</v>
      </c>
      <c r="I377" s="35" t="s">
        <v>207</v>
      </c>
      <c r="J377" s="2"/>
    </row>
    <row r="378" spans="1:10" ht="24" x14ac:dyDescent="0.25">
      <c r="A378" s="8" t="s">
        <v>208</v>
      </c>
      <c r="B378" s="8" t="s">
        <v>209</v>
      </c>
      <c r="C378" s="8">
        <v>88267</v>
      </c>
      <c r="D378" s="16" t="s">
        <v>314</v>
      </c>
      <c r="E378" s="8" t="s">
        <v>213</v>
      </c>
      <c r="F378" s="36">
        <v>3</v>
      </c>
      <c r="G378" s="37">
        <v>19.100000000000001</v>
      </c>
      <c r="H378" s="38">
        <f t="shared" ref="H378:H385" si="86">IF(E378="H",G378,TRUNC(G378*(1-$K$5),2))</f>
        <v>19.100000000000001</v>
      </c>
      <c r="I378" s="39">
        <f t="shared" ref="I378:I385" si="87">TRUNC(H378*F378,2)</f>
        <v>57.3</v>
      </c>
      <c r="J378" s="2"/>
    </row>
    <row r="379" spans="1:10" x14ac:dyDescent="0.25">
      <c r="A379" s="8" t="s">
        <v>208</v>
      </c>
      <c r="B379" s="8" t="s">
        <v>209</v>
      </c>
      <c r="C379" s="8">
        <v>88316</v>
      </c>
      <c r="D379" s="16" t="s">
        <v>214</v>
      </c>
      <c r="E379" s="8" t="s">
        <v>213</v>
      </c>
      <c r="F379" s="36">
        <v>3.008</v>
      </c>
      <c r="G379" s="37">
        <v>15.12</v>
      </c>
      <c r="H379" s="38">
        <f t="shared" si="86"/>
        <v>15.12</v>
      </c>
      <c r="I379" s="39">
        <f t="shared" si="87"/>
        <v>45.48</v>
      </c>
      <c r="J379" s="2"/>
    </row>
    <row r="380" spans="1:10" x14ac:dyDescent="0.25">
      <c r="A380" s="8" t="s">
        <v>99</v>
      </c>
      <c r="B380" s="8" t="s">
        <v>216</v>
      </c>
      <c r="C380" s="8" t="s">
        <v>361</v>
      </c>
      <c r="D380" s="16" t="s">
        <v>362</v>
      </c>
      <c r="E380" s="8" t="s">
        <v>13</v>
      </c>
      <c r="F380" s="36">
        <v>2.88</v>
      </c>
      <c r="G380" s="37">
        <v>0.14000000000000001</v>
      </c>
      <c r="H380" s="38">
        <f t="shared" si="86"/>
        <v>0.13</v>
      </c>
      <c r="I380" s="39">
        <f t="shared" si="87"/>
        <v>0.37</v>
      </c>
      <c r="J380" s="2"/>
    </row>
    <row r="381" spans="1:10" x14ac:dyDescent="0.25">
      <c r="A381" s="8" t="s">
        <v>99</v>
      </c>
      <c r="B381" s="8" t="s">
        <v>216</v>
      </c>
      <c r="C381" s="8" t="s">
        <v>368</v>
      </c>
      <c r="D381" s="16" t="s">
        <v>369</v>
      </c>
      <c r="E381" s="8" t="s">
        <v>200</v>
      </c>
      <c r="F381" s="36">
        <v>1</v>
      </c>
      <c r="G381" s="37">
        <v>49.5</v>
      </c>
      <c r="H381" s="38">
        <f t="shared" si="86"/>
        <v>49.47</v>
      </c>
      <c r="I381" s="39">
        <f t="shared" si="87"/>
        <v>49.47</v>
      </c>
      <c r="J381" s="2"/>
    </row>
    <row r="382" spans="1:10" x14ac:dyDescent="0.25">
      <c r="A382" s="8" t="s">
        <v>99</v>
      </c>
      <c r="B382" s="8" t="s">
        <v>216</v>
      </c>
      <c r="C382" s="8" t="s">
        <v>370</v>
      </c>
      <c r="D382" s="16" t="s">
        <v>371</v>
      </c>
      <c r="E382" s="8" t="s">
        <v>200</v>
      </c>
      <c r="F382" s="36">
        <v>1</v>
      </c>
      <c r="G382" s="37">
        <v>25.26</v>
      </c>
      <c r="H382" s="38">
        <f t="shared" si="86"/>
        <v>25.24</v>
      </c>
      <c r="I382" s="39">
        <f t="shared" si="87"/>
        <v>25.24</v>
      </c>
      <c r="J382" s="2"/>
    </row>
    <row r="383" spans="1:10" x14ac:dyDescent="0.25">
      <c r="A383" s="8" t="s">
        <v>99</v>
      </c>
      <c r="B383" s="8" t="s">
        <v>216</v>
      </c>
      <c r="C383" s="8" t="s">
        <v>372</v>
      </c>
      <c r="D383" s="16" t="s">
        <v>373</v>
      </c>
      <c r="E383" s="8" t="s">
        <v>200</v>
      </c>
      <c r="F383" s="36">
        <v>1</v>
      </c>
      <c r="G383" s="37">
        <v>92.86</v>
      </c>
      <c r="H383" s="38">
        <f t="shared" si="86"/>
        <v>92.81</v>
      </c>
      <c r="I383" s="39">
        <f t="shared" si="87"/>
        <v>92.81</v>
      </c>
      <c r="J383" s="2"/>
    </row>
    <row r="384" spans="1:10" x14ac:dyDescent="0.25">
      <c r="A384" s="8" t="s">
        <v>99</v>
      </c>
      <c r="B384" s="8" t="s">
        <v>216</v>
      </c>
      <c r="C384" s="8" t="s">
        <v>374</v>
      </c>
      <c r="D384" s="16" t="s">
        <v>375</v>
      </c>
      <c r="E384" s="8" t="s">
        <v>200</v>
      </c>
      <c r="F384" s="36">
        <v>1</v>
      </c>
      <c r="G384" s="37">
        <v>145</v>
      </c>
      <c r="H384" s="38">
        <f t="shared" si="86"/>
        <v>144.91999999999999</v>
      </c>
      <c r="I384" s="39">
        <f t="shared" si="87"/>
        <v>144.91999999999999</v>
      </c>
      <c r="J384" s="2"/>
    </row>
    <row r="385" spans="1:10" x14ac:dyDescent="0.25">
      <c r="A385" s="8" t="s">
        <v>99</v>
      </c>
      <c r="B385" s="8" t="s">
        <v>216</v>
      </c>
      <c r="C385" s="8" t="s">
        <v>376</v>
      </c>
      <c r="D385" s="16" t="s">
        <v>377</v>
      </c>
      <c r="E385" s="8" t="s">
        <v>200</v>
      </c>
      <c r="F385" s="36">
        <v>1</v>
      </c>
      <c r="G385" s="37">
        <v>16.2</v>
      </c>
      <c r="H385" s="38">
        <f t="shared" si="86"/>
        <v>16.190000000000001</v>
      </c>
      <c r="I385" s="39">
        <f t="shared" si="87"/>
        <v>16.190000000000001</v>
      </c>
      <c r="J385" s="2"/>
    </row>
    <row r="386" spans="1:10" x14ac:dyDescent="0.25">
      <c r="A386" s="159" t="s">
        <v>210</v>
      </c>
      <c r="B386" s="159"/>
      <c r="C386" s="159"/>
      <c r="D386" s="159"/>
      <c r="E386" s="159"/>
      <c r="F386" s="159"/>
      <c r="G386" s="159"/>
      <c r="H386" s="159"/>
      <c r="I386" s="41">
        <f>SUM(I378:I385)</f>
        <v>431.78000000000003</v>
      </c>
      <c r="J386" s="2"/>
    </row>
    <row r="387" spans="1:10" x14ac:dyDescent="0.25">
      <c r="A387" s="150"/>
      <c r="B387" s="151"/>
      <c r="C387" s="151"/>
      <c r="D387" s="151"/>
      <c r="E387" s="151"/>
      <c r="F387" s="151"/>
      <c r="G387" s="151"/>
      <c r="H387" s="151"/>
      <c r="I387" s="152"/>
      <c r="J387" s="2"/>
    </row>
    <row r="388" spans="1:10" x14ac:dyDescent="0.25">
      <c r="A388" s="22" t="s">
        <v>198</v>
      </c>
      <c r="B388" s="153" t="s">
        <v>199</v>
      </c>
      <c r="C388" s="154"/>
      <c r="D388" s="154"/>
      <c r="E388" s="154"/>
      <c r="F388" s="154"/>
      <c r="G388" s="154"/>
      <c r="H388" s="155"/>
      <c r="I388" s="40" t="s">
        <v>200</v>
      </c>
      <c r="J388" s="2"/>
    </row>
    <row r="389" spans="1:10" ht="15" customHeight="1" x14ac:dyDescent="0.25">
      <c r="A389" s="26" t="s">
        <v>74</v>
      </c>
      <c r="B389" s="160" t="str">
        <f>VLOOKUP(A389,PLANILHA!$B$7:$F$696,3,FALSE)</f>
        <v>Chuveiro em PVC</v>
      </c>
      <c r="C389" s="160"/>
      <c r="D389" s="160"/>
      <c r="E389" s="160"/>
      <c r="F389" s="160"/>
      <c r="G389" s="160"/>
      <c r="H389" s="160"/>
      <c r="I389" s="27" t="str">
        <f>VLOOKUP(A389,PLANILHA!$B$7:$F$696,5,FALSE)</f>
        <v>UN</v>
      </c>
      <c r="J389" s="28">
        <f>I395</f>
        <v>21.049999999999997</v>
      </c>
    </row>
    <row r="390" spans="1:10" x14ac:dyDescent="0.25">
      <c r="A390" s="29" t="s">
        <v>201</v>
      </c>
      <c r="B390" s="30" t="s">
        <v>202</v>
      </c>
      <c r="C390" s="31" t="s">
        <v>198</v>
      </c>
      <c r="D390" s="31" t="s">
        <v>203</v>
      </c>
      <c r="E390" s="31" t="s">
        <v>200</v>
      </c>
      <c r="F390" s="32" t="s">
        <v>204</v>
      </c>
      <c r="G390" s="33" t="s">
        <v>205</v>
      </c>
      <c r="H390" s="34" t="s">
        <v>206</v>
      </c>
      <c r="I390" s="35" t="s">
        <v>207</v>
      </c>
      <c r="J390" s="2"/>
    </row>
    <row r="391" spans="1:10" ht="24" x14ac:dyDescent="0.25">
      <c r="A391" s="8" t="s">
        <v>208</v>
      </c>
      <c r="B391" s="8" t="s">
        <v>209</v>
      </c>
      <c r="C391" s="8">
        <v>88267</v>
      </c>
      <c r="D391" s="16" t="s">
        <v>314</v>
      </c>
      <c r="E391" s="8" t="s">
        <v>213</v>
      </c>
      <c r="F391" s="36">
        <v>0.4</v>
      </c>
      <c r="G391" s="37">
        <v>19.100000000000001</v>
      </c>
      <c r="H391" s="38">
        <f t="shared" ref="H391:H394" si="88">IF(E391="H",G391,TRUNC(G391*(1-$K$5),2))</f>
        <v>19.100000000000001</v>
      </c>
      <c r="I391" s="39">
        <f t="shared" ref="I391:I394" si="89">TRUNC(H391*F391,2)</f>
        <v>7.64</v>
      </c>
      <c r="J391" s="2"/>
    </row>
    <row r="392" spans="1:10" x14ac:dyDescent="0.25">
      <c r="A392" s="8" t="s">
        <v>208</v>
      </c>
      <c r="B392" s="8" t="s">
        <v>209</v>
      </c>
      <c r="C392" s="8">
        <v>88316</v>
      </c>
      <c r="D392" s="16" t="s">
        <v>214</v>
      </c>
      <c r="E392" s="8" t="s">
        <v>213</v>
      </c>
      <c r="F392" s="36">
        <v>0.39</v>
      </c>
      <c r="G392" s="37">
        <v>15.12</v>
      </c>
      <c r="H392" s="38">
        <f t="shared" si="88"/>
        <v>15.12</v>
      </c>
      <c r="I392" s="39">
        <f t="shared" si="89"/>
        <v>5.89</v>
      </c>
      <c r="J392" s="2"/>
    </row>
    <row r="393" spans="1:10" x14ac:dyDescent="0.25">
      <c r="A393" s="8" t="s">
        <v>99</v>
      </c>
      <c r="B393" s="8" t="s">
        <v>216</v>
      </c>
      <c r="C393" s="8" t="s">
        <v>361</v>
      </c>
      <c r="D393" s="16" t="s">
        <v>362</v>
      </c>
      <c r="E393" s="8" t="s">
        <v>13</v>
      </c>
      <c r="F393" s="36">
        <v>0.28000000000000003</v>
      </c>
      <c r="G393" s="37">
        <v>0.14000000000000001</v>
      </c>
      <c r="H393" s="38">
        <f t="shared" si="88"/>
        <v>0.13</v>
      </c>
      <c r="I393" s="39">
        <f t="shared" si="89"/>
        <v>0.03</v>
      </c>
      <c r="J393" s="2"/>
    </row>
    <row r="394" spans="1:10" x14ac:dyDescent="0.25">
      <c r="A394" s="8" t="s">
        <v>99</v>
      </c>
      <c r="B394" s="8" t="s">
        <v>216</v>
      </c>
      <c r="C394" s="8" t="s">
        <v>378</v>
      </c>
      <c r="D394" s="16" t="s">
        <v>185</v>
      </c>
      <c r="E394" s="8" t="s">
        <v>200</v>
      </c>
      <c r="F394" s="36">
        <v>1</v>
      </c>
      <c r="G394" s="37">
        <v>7.5</v>
      </c>
      <c r="H394" s="38">
        <f t="shared" si="88"/>
        <v>7.49</v>
      </c>
      <c r="I394" s="39">
        <f t="shared" si="89"/>
        <v>7.49</v>
      </c>
      <c r="J394" s="2"/>
    </row>
    <row r="395" spans="1:10" x14ac:dyDescent="0.25">
      <c r="A395" s="159" t="s">
        <v>210</v>
      </c>
      <c r="B395" s="159"/>
      <c r="C395" s="159"/>
      <c r="D395" s="159"/>
      <c r="E395" s="159"/>
      <c r="F395" s="159"/>
      <c r="G395" s="159"/>
      <c r="H395" s="159"/>
      <c r="I395" s="41">
        <f>SUM(I391:I394)</f>
        <v>21.049999999999997</v>
      </c>
      <c r="J395" s="2"/>
    </row>
    <row r="396" spans="1:10" x14ac:dyDescent="0.25">
      <c r="A396" s="150"/>
      <c r="B396" s="151"/>
      <c r="C396" s="151"/>
      <c r="D396" s="151"/>
      <c r="E396" s="151"/>
      <c r="F396" s="151"/>
      <c r="G396" s="151"/>
      <c r="H396" s="151"/>
      <c r="I396" s="152"/>
      <c r="J396" s="2"/>
    </row>
    <row r="397" spans="1:10" x14ac:dyDescent="0.25">
      <c r="A397" s="22" t="s">
        <v>198</v>
      </c>
      <c r="B397" s="153" t="s">
        <v>199</v>
      </c>
      <c r="C397" s="154"/>
      <c r="D397" s="154"/>
      <c r="E397" s="154"/>
      <c r="F397" s="154"/>
      <c r="G397" s="154"/>
      <c r="H397" s="155"/>
      <c r="I397" s="40" t="s">
        <v>200</v>
      </c>
      <c r="J397" s="2"/>
    </row>
    <row r="398" spans="1:10" ht="15" customHeight="1" x14ac:dyDescent="0.25">
      <c r="A398" s="26" t="s">
        <v>161</v>
      </c>
      <c r="B398" s="160" t="str">
        <f>VLOOKUP(A398,PLANILHA!$B$7:$F$696,3,FALSE)</f>
        <v>Bacia sifonada c/cx. descarga acoplada c/ assento</v>
      </c>
      <c r="C398" s="160"/>
      <c r="D398" s="160"/>
      <c r="E398" s="160"/>
      <c r="F398" s="160"/>
      <c r="G398" s="160"/>
      <c r="H398" s="160"/>
      <c r="I398" s="27" t="str">
        <f>VLOOKUP(A398,PLANILHA!$B$7:$F$696,5,FALSE)</f>
        <v>UN</v>
      </c>
      <c r="J398" s="28">
        <f>I410</f>
        <v>462.31700000000001</v>
      </c>
    </row>
    <row r="399" spans="1:10" x14ac:dyDescent="0.25">
      <c r="A399" s="29" t="s">
        <v>201</v>
      </c>
      <c r="B399" s="30" t="s">
        <v>202</v>
      </c>
      <c r="C399" s="31" t="s">
        <v>198</v>
      </c>
      <c r="D399" s="31" t="s">
        <v>203</v>
      </c>
      <c r="E399" s="31" t="s">
        <v>200</v>
      </c>
      <c r="F399" s="32" t="s">
        <v>204</v>
      </c>
      <c r="G399" s="33" t="s">
        <v>205</v>
      </c>
      <c r="H399" s="34" t="s">
        <v>206</v>
      </c>
      <c r="I399" s="35" t="s">
        <v>207</v>
      </c>
      <c r="J399" s="2"/>
    </row>
    <row r="400" spans="1:10" ht="24" x14ac:dyDescent="0.25">
      <c r="A400" s="8" t="s">
        <v>208</v>
      </c>
      <c r="B400" s="8" t="s">
        <v>209</v>
      </c>
      <c r="C400" s="8">
        <v>88267</v>
      </c>
      <c r="D400" s="16" t="s">
        <v>314</v>
      </c>
      <c r="E400" s="8" t="s">
        <v>213</v>
      </c>
      <c r="F400" s="36">
        <v>3</v>
      </c>
      <c r="G400" s="37">
        <v>19.100000000000001</v>
      </c>
      <c r="H400" s="38">
        <f t="shared" ref="H400:H409" si="90">IF(E400="H",G400,TRUNC(G400*(1-$K$5),2))</f>
        <v>19.100000000000001</v>
      </c>
      <c r="I400" s="39">
        <f t="shared" ref="I400:I409" si="91">TRUNC(H400*F400,2)</f>
        <v>57.3</v>
      </c>
      <c r="J400" s="2"/>
    </row>
    <row r="401" spans="1:10" x14ac:dyDescent="0.25">
      <c r="A401" s="8" t="s">
        <v>208</v>
      </c>
      <c r="B401" s="8" t="s">
        <v>209</v>
      </c>
      <c r="C401" s="8">
        <v>88316</v>
      </c>
      <c r="D401" s="16" t="s">
        <v>214</v>
      </c>
      <c r="E401" s="8" t="s">
        <v>213</v>
      </c>
      <c r="F401" s="36">
        <v>3.7240000000000002</v>
      </c>
      <c r="G401" s="37">
        <v>15.12</v>
      </c>
      <c r="H401" s="38">
        <f t="shared" si="90"/>
        <v>15.12</v>
      </c>
      <c r="I401" s="39">
        <f t="shared" si="91"/>
        <v>56.3</v>
      </c>
      <c r="J401" s="2"/>
    </row>
    <row r="402" spans="1:10" x14ac:dyDescent="0.25">
      <c r="A402" s="8" t="s">
        <v>99</v>
      </c>
      <c r="B402" s="8" t="s">
        <v>216</v>
      </c>
      <c r="C402" s="8" t="s">
        <v>379</v>
      </c>
      <c r="D402" s="16" t="s">
        <v>380</v>
      </c>
      <c r="E402" s="8" t="s">
        <v>381</v>
      </c>
      <c r="F402" s="36">
        <v>8.9999999999999993E-3</v>
      </c>
      <c r="G402" s="37">
        <v>4.5</v>
      </c>
      <c r="H402" s="38">
        <f t="shared" si="90"/>
        <v>4.49</v>
      </c>
      <c r="I402" s="39">
        <f t="shared" si="91"/>
        <v>0.04</v>
      </c>
      <c r="J402" s="2"/>
    </row>
    <row r="403" spans="1:10" x14ac:dyDescent="0.25">
      <c r="A403" s="8" t="s">
        <v>99</v>
      </c>
      <c r="B403" s="8" t="s">
        <v>216</v>
      </c>
      <c r="C403" s="8" t="s">
        <v>382</v>
      </c>
      <c r="D403" s="16" t="s">
        <v>383</v>
      </c>
      <c r="E403" s="8" t="s">
        <v>200</v>
      </c>
      <c r="F403" s="36">
        <v>1</v>
      </c>
      <c r="G403" s="37">
        <v>1.1000000000000001</v>
      </c>
      <c r="H403" s="38">
        <f t="shared" si="90"/>
        <v>1.0900000000000001</v>
      </c>
      <c r="I403" s="39">
        <f t="shared" si="91"/>
        <v>1.0900000000000001</v>
      </c>
      <c r="J403" s="2"/>
    </row>
    <row r="404" spans="1:10" x14ac:dyDescent="0.25">
      <c r="A404" s="8" t="s">
        <v>99</v>
      </c>
      <c r="B404" s="8" t="s">
        <v>216</v>
      </c>
      <c r="C404" s="8" t="s">
        <v>384</v>
      </c>
      <c r="D404" s="16" t="s">
        <v>385</v>
      </c>
      <c r="E404" s="8" t="s">
        <v>200</v>
      </c>
      <c r="F404" s="36">
        <v>1</v>
      </c>
      <c r="G404" s="37">
        <v>25</v>
      </c>
      <c r="H404" s="38">
        <f t="shared" si="90"/>
        <v>24.98</v>
      </c>
      <c r="I404" s="39">
        <f t="shared" si="91"/>
        <v>24.98</v>
      </c>
      <c r="J404" s="2"/>
    </row>
    <row r="405" spans="1:10" x14ac:dyDescent="0.25">
      <c r="A405" s="8" t="s">
        <v>99</v>
      </c>
      <c r="B405" s="8" t="s">
        <v>216</v>
      </c>
      <c r="C405" s="8" t="s">
        <v>386</v>
      </c>
      <c r="D405" s="16" t="s">
        <v>387</v>
      </c>
      <c r="E405" s="8" t="s">
        <v>200</v>
      </c>
      <c r="F405" s="36">
        <v>1</v>
      </c>
      <c r="G405" s="37">
        <v>284.67</v>
      </c>
      <c r="H405" s="38">
        <f t="shared" si="90"/>
        <v>284.52</v>
      </c>
      <c r="I405" s="39">
        <f t="shared" si="91"/>
        <v>284.52</v>
      </c>
      <c r="J405" s="2"/>
    </row>
    <row r="406" spans="1:10" x14ac:dyDescent="0.25">
      <c r="A406" s="8" t="s">
        <v>99</v>
      </c>
      <c r="B406" s="8" t="s">
        <v>216</v>
      </c>
      <c r="C406" s="8" t="s">
        <v>388</v>
      </c>
      <c r="D406" s="16" t="s">
        <v>389</v>
      </c>
      <c r="E406" s="8" t="s">
        <v>390</v>
      </c>
      <c r="F406" s="36">
        <v>2.9999999999999997E-4</v>
      </c>
      <c r="G406" s="37">
        <v>26.2</v>
      </c>
      <c r="H406" s="38">
        <f t="shared" si="90"/>
        <v>26.18</v>
      </c>
      <c r="I406" s="46">
        <f>TRUNC(H406*F406,3)</f>
        <v>7.0000000000000001E-3</v>
      </c>
      <c r="J406" s="2"/>
    </row>
    <row r="407" spans="1:10" x14ac:dyDescent="0.25">
      <c r="A407" s="8" t="s">
        <v>99</v>
      </c>
      <c r="B407" s="8" t="s">
        <v>216</v>
      </c>
      <c r="C407" s="8" t="s">
        <v>391</v>
      </c>
      <c r="D407" s="16" t="s">
        <v>392</v>
      </c>
      <c r="E407" s="8" t="s">
        <v>200</v>
      </c>
      <c r="F407" s="36">
        <v>2</v>
      </c>
      <c r="G407" s="37">
        <v>3.9</v>
      </c>
      <c r="H407" s="38">
        <f t="shared" si="90"/>
        <v>3.89</v>
      </c>
      <c r="I407" s="39">
        <f t="shared" si="91"/>
        <v>7.78</v>
      </c>
      <c r="J407" s="2"/>
    </row>
    <row r="408" spans="1:10" x14ac:dyDescent="0.25">
      <c r="A408" s="8" t="s">
        <v>99</v>
      </c>
      <c r="B408" s="8" t="s">
        <v>216</v>
      </c>
      <c r="C408" s="8" t="s">
        <v>393</v>
      </c>
      <c r="D408" s="16" t="s">
        <v>394</v>
      </c>
      <c r="E408" s="8" t="s">
        <v>200</v>
      </c>
      <c r="F408" s="36">
        <v>1</v>
      </c>
      <c r="G408" s="37">
        <v>3.38</v>
      </c>
      <c r="H408" s="38">
        <f t="shared" si="90"/>
        <v>3.37</v>
      </c>
      <c r="I408" s="39">
        <f t="shared" si="91"/>
        <v>3.37</v>
      </c>
      <c r="J408" s="2"/>
    </row>
    <row r="409" spans="1:10" x14ac:dyDescent="0.25">
      <c r="A409" s="8" t="s">
        <v>99</v>
      </c>
      <c r="B409" s="8" t="s">
        <v>216</v>
      </c>
      <c r="C409" s="8" t="s">
        <v>395</v>
      </c>
      <c r="D409" s="16" t="s">
        <v>396</v>
      </c>
      <c r="E409" s="8" t="s">
        <v>200</v>
      </c>
      <c r="F409" s="36">
        <v>1</v>
      </c>
      <c r="G409" s="37">
        <v>26.95</v>
      </c>
      <c r="H409" s="38">
        <f t="shared" si="90"/>
        <v>26.93</v>
      </c>
      <c r="I409" s="39">
        <f t="shared" si="91"/>
        <v>26.93</v>
      </c>
      <c r="J409" s="2"/>
    </row>
    <row r="410" spans="1:10" x14ac:dyDescent="0.25">
      <c r="A410" s="159" t="s">
        <v>210</v>
      </c>
      <c r="B410" s="159"/>
      <c r="C410" s="159"/>
      <c r="D410" s="159"/>
      <c r="E410" s="159"/>
      <c r="F410" s="159"/>
      <c r="G410" s="159"/>
      <c r="H410" s="159"/>
      <c r="I410" s="41">
        <f>SUM(I400:I409)</f>
        <v>462.31700000000001</v>
      </c>
      <c r="J410" s="2"/>
    </row>
    <row r="411" spans="1:10" x14ac:dyDescent="0.25">
      <c r="A411" s="150"/>
      <c r="B411" s="151"/>
      <c r="C411" s="151"/>
      <c r="D411" s="151"/>
      <c r="E411" s="151"/>
      <c r="F411" s="151"/>
      <c r="G411" s="151"/>
      <c r="H411" s="151"/>
      <c r="I411" s="152"/>
      <c r="J411" s="2"/>
    </row>
    <row r="412" spans="1:10" x14ac:dyDescent="0.25">
      <c r="A412" s="22" t="s">
        <v>198</v>
      </c>
      <c r="B412" s="153" t="s">
        <v>199</v>
      </c>
      <c r="C412" s="154"/>
      <c r="D412" s="154"/>
      <c r="E412" s="154"/>
      <c r="F412" s="154"/>
      <c r="G412" s="154"/>
      <c r="H412" s="155"/>
      <c r="I412" s="40" t="s">
        <v>200</v>
      </c>
      <c r="J412" s="2"/>
    </row>
    <row r="413" spans="1:10" ht="15" customHeight="1" x14ac:dyDescent="0.25">
      <c r="A413" s="26" t="s">
        <v>14</v>
      </c>
      <c r="B413" s="160" t="str">
        <f>VLOOKUP(A413,PLANILHA!$B$7:$F$696,3,FALSE)</f>
        <v>Grade de ferro 1/2" (incl. pint. anti-corrosiva)</v>
      </c>
      <c r="C413" s="160"/>
      <c r="D413" s="160"/>
      <c r="E413" s="160"/>
      <c r="F413" s="160"/>
      <c r="G413" s="160"/>
      <c r="H413" s="160"/>
      <c r="I413" s="27" t="str">
        <f>VLOOKUP(A413,PLANILHA!$B$7:$F$696,5,FALSE)</f>
        <v>m²</v>
      </c>
      <c r="J413" s="28">
        <f>I419</f>
        <v>200.12</v>
      </c>
    </row>
    <row r="414" spans="1:10" x14ac:dyDescent="0.25">
      <c r="A414" s="29" t="s">
        <v>201</v>
      </c>
      <c r="B414" s="30" t="s">
        <v>202</v>
      </c>
      <c r="C414" s="31" t="s">
        <v>198</v>
      </c>
      <c r="D414" s="31" t="s">
        <v>203</v>
      </c>
      <c r="E414" s="31" t="s">
        <v>200</v>
      </c>
      <c r="F414" s="32" t="s">
        <v>204</v>
      </c>
      <c r="G414" s="33" t="s">
        <v>205</v>
      </c>
      <c r="H414" s="34" t="s">
        <v>206</v>
      </c>
      <c r="I414" s="35" t="s">
        <v>207</v>
      </c>
      <c r="J414" s="2"/>
    </row>
    <row r="415" spans="1:10" x14ac:dyDescent="0.25">
      <c r="A415" s="8" t="s">
        <v>208</v>
      </c>
      <c r="B415" s="8" t="s">
        <v>209</v>
      </c>
      <c r="C415" s="8">
        <v>88309</v>
      </c>
      <c r="D415" s="16" t="s">
        <v>243</v>
      </c>
      <c r="E415" s="8" t="s">
        <v>213</v>
      </c>
      <c r="F415" s="36">
        <v>1.4</v>
      </c>
      <c r="G415" s="37">
        <v>19.14</v>
      </c>
      <c r="H415" s="38">
        <f t="shared" ref="H415:H418" si="92">IF(E415="H",G415,TRUNC(G415*(1-$K$5),2))</f>
        <v>19.14</v>
      </c>
      <c r="I415" s="39">
        <f t="shared" ref="I415:I418" si="93">TRUNC(H415*F415,2)</f>
        <v>26.79</v>
      </c>
      <c r="J415" s="2"/>
    </row>
    <row r="416" spans="1:10" x14ac:dyDescent="0.25">
      <c r="A416" s="8" t="s">
        <v>208</v>
      </c>
      <c r="B416" s="8" t="s">
        <v>209</v>
      </c>
      <c r="C416" s="8">
        <v>88316</v>
      </c>
      <c r="D416" s="16" t="s">
        <v>214</v>
      </c>
      <c r="E416" s="8" t="s">
        <v>213</v>
      </c>
      <c r="F416" s="36">
        <v>1.2769999999999999</v>
      </c>
      <c r="G416" s="37">
        <v>15.12</v>
      </c>
      <c r="H416" s="38">
        <f t="shared" si="92"/>
        <v>15.12</v>
      </c>
      <c r="I416" s="39">
        <f t="shared" si="93"/>
        <v>19.3</v>
      </c>
      <c r="J416" s="2"/>
    </row>
    <row r="417" spans="1:10" x14ac:dyDescent="0.25">
      <c r="A417" s="8" t="s">
        <v>99</v>
      </c>
      <c r="B417" s="8" t="s">
        <v>216</v>
      </c>
      <c r="C417" s="8" t="s">
        <v>397</v>
      </c>
      <c r="D417" s="16" t="s">
        <v>22</v>
      </c>
      <c r="E417" s="8" t="s">
        <v>252</v>
      </c>
      <c r="F417" s="36">
        <v>1</v>
      </c>
      <c r="G417" s="37">
        <v>140</v>
      </c>
      <c r="H417" s="38">
        <f t="shared" si="92"/>
        <v>139.93</v>
      </c>
      <c r="I417" s="39">
        <f t="shared" si="93"/>
        <v>139.93</v>
      </c>
      <c r="J417" s="2"/>
    </row>
    <row r="418" spans="1:10" x14ac:dyDescent="0.25">
      <c r="A418" s="8" t="s">
        <v>99</v>
      </c>
      <c r="B418" s="8" t="s">
        <v>216</v>
      </c>
      <c r="C418" s="8">
        <v>110142</v>
      </c>
      <c r="D418" s="16" t="s">
        <v>398</v>
      </c>
      <c r="E418" s="8" t="s">
        <v>246</v>
      </c>
      <c r="F418" s="36">
        <v>0.05</v>
      </c>
      <c r="G418" s="37">
        <v>282.3</v>
      </c>
      <c r="H418" s="38">
        <f t="shared" si="92"/>
        <v>282.14999999999998</v>
      </c>
      <c r="I418" s="39">
        <f t="shared" si="93"/>
        <v>14.1</v>
      </c>
      <c r="J418" s="2"/>
    </row>
    <row r="419" spans="1:10" x14ac:dyDescent="0.25">
      <c r="A419" s="159" t="s">
        <v>210</v>
      </c>
      <c r="B419" s="159"/>
      <c r="C419" s="159"/>
      <c r="D419" s="159"/>
      <c r="E419" s="159"/>
      <c r="F419" s="159"/>
      <c r="G419" s="159"/>
      <c r="H419" s="159"/>
      <c r="I419" s="41">
        <f>SUM(I415:I418)</f>
        <v>200.12</v>
      </c>
      <c r="J419" s="2"/>
    </row>
    <row r="420" spans="1:10" x14ac:dyDescent="0.25">
      <c r="A420" s="150"/>
      <c r="B420" s="151"/>
      <c r="C420" s="151"/>
      <c r="D420" s="151"/>
      <c r="E420" s="151"/>
      <c r="F420" s="151"/>
      <c r="G420" s="151"/>
      <c r="H420" s="151"/>
      <c r="I420" s="152"/>
      <c r="J420" s="2"/>
    </row>
    <row r="421" spans="1:10" x14ac:dyDescent="0.25">
      <c r="A421" s="22" t="s">
        <v>198</v>
      </c>
      <c r="B421" s="153" t="s">
        <v>199</v>
      </c>
      <c r="C421" s="154"/>
      <c r="D421" s="154"/>
      <c r="E421" s="154"/>
      <c r="F421" s="154"/>
      <c r="G421" s="154"/>
      <c r="H421" s="155"/>
      <c r="I421" s="40" t="s">
        <v>200</v>
      </c>
      <c r="J421" s="2"/>
    </row>
    <row r="422" spans="1:10" ht="15" customHeight="1" x14ac:dyDescent="0.25">
      <c r="A422" s="26" t="s">
        <v>3</v>
      </c>
      <c r="B422" s="160" t="str">
        <f>VLOOKUP(A422,PLANILHA!$B$7:$F$696,3,FALSE)</f>
        <v>Fossa septica pre-moldada cap= 10 pessoas</v>
      </c>
      <c r="C422" s="160"/>
      <c r="D422" s="160"/>
      <c r="E422" s="160"/>
      <c r="F422" s="160"/>
      <c r="G422" s="160"/>
      <c r="H422" s="160"/>
      <c r="I422" s="27" t="str">
        <f>VLOOKUP(A422,PLANILHA!$B$7:$F$696,5,FALSE)</f>
        <v>UN</v>
      </c>
      <c r="J422" s="28">
        <f>I430</f>
        <v>1148.0300000000002</v>
      </c>
    </row>
    <row r="423" spans="1:10" x14ac:dyDescent="0.25">
      <c r="A423" s="29" t="s">
        <v>201</v>
      </c>
      <c r="B423" s="30" t="s">
        <v>202</v>
      </c>
      <c r="C423" s="31" t="s">
        <v>198</v>
      </c>
      <c r="D423" s="31" t="s">
        <v>203</v>
      </c>
      <c r="E423" s="31" t="s">
        <v>200</v>
      </c>
      <c r="F423" s="32" t="s">
        <v>204</v>
      </c>
      <c r="G423" s="33" t="s">
        <v>205</v>
      </c>
      <c r="H423" s="34" t="s">
        <v>206</v>
      </c>
      <c r="I423" s="35" t="s">
        <v>207</v>
      </c>
      <c r="J423" s="2"/>
    </row>
    <row r="424" spans="1:10" x14ac:dyDescent="0.25">
      <c r="A424" s="8" t="s">
        <v>208</v>
      </c>
      <c r="B424" s="8" t="s">
        <v>209</v>
      </c>
      <c r="C424" s="8">
        <v>88309</v>
      </c>
      <c r="D424" s="16" t="s">
        <v>243</v>
      </c>
      <c r="E424" s="8" t="s">
        <v>213</v>
      </c>
      <c r="F424" s="36">
        <v>3.319</v>
      </c>
      <c r="G424" s="37">
        <v>19.14</v>
      </c>
      <c r="H424" s="38">
        <f t="shared" ref="H424:H429" si="94">IF(E424="H",G424,TRUNC(G424*(1-$K$5),2))</f>
        <v>19.14</v>
      </c>
      <c r="I424" s="39">
        <f t="shared" ref="I424:I429" si="95">TRUNC(H424*F424,2)</f>
        <v>63.52</v>
      </c>
      <c r="J424" s="2"/>
    </row>
    <row r="425" spans="1:10" x14ac:dyDescent="0.25">
      <c r="A425" s="8" t="s">
        <v>208</v>
      </c>
      <c r="B425" s="8" t="s">
        <v>209</v>
      </c>
      <c r="C425" s="8">
        <v>88316</v>
      </c>
      <c r="D425" s="16" t="s">
        <v>214</v>
      </c>
      <c r="E425" s="8" t="s">
        <v>213</v>
      </c>
      <c r="F425" s="36">
        <v>3</v>
      </c>
      <c r="G425" s="37">
        <v>15.12</v>
      </c>
      <c r="H425" s="38">
        <f t="shared" si="94"/>
        <v>15.12</v>
      </c>
      <c r="I425" s="39">
        <f t="shared" si="95"/>
        <v>45.36</v>
      </c>
      <c r="J425" s="2"/>
    </row>
    <row r="426" spans="1:10" x14ac:dyDescent="0.25">
      <c r="A426" s="8" t="s">
        <v>99</v>
      </c>
      <c r="B426" s="8" t="s">
        <v>216</v>
      </c>
      <c r="C426" s="8" t="s">
        <v>399</v>
      </c>
      <c r="D426" s="16" t="s">
        <v>400</v>
      </c>
      <c r="E426" s="8" t="s">
        <v>200</v>
      </c>
      <c r="F426" s="36">
        <v>1</v>
      </c>
      <c r="G426" s="37">
        <v>550</v>
      </c>
      <c r="H426" s="38">
        <f t="shared" si="94"/>
        <v>549.72</v>
      </c>
      <c r="I426" s="39">
        <f t="shared" si="95"/>
        <v>549.72</v>
      </c>
      <c r="J426" s="2"/>
    </row>
    <row r="427" spans="1:10" ht="24" x14ac:dyDescent="0.25">
      <c r="A427" s="8" t="s">
        <v>99</v>
      </c>
      <c r="B427" s="8" t="s">
        <v>216</v>
      </c>
      <c r="C427" s="8">
        <v>20174</v>
      </c>
      <c r="D427" s="16" t="s">
        <v>401</v>
      </c>
      <c r="E427" s="8" t="s">
        <v>246</v>
      </c>
      <c r="F427" s="36">
        <v>3.36</v>
      </c>
      <c r="G427" s="37">
        <v>81.319999999999993</v>
      </c>
      <c r="H427" s="38">
        <f t="shared" si="94"/>
        <v>81.27</v>
      </c>
      <c r="I427" s="39">
        <f t="shared" si="95"/>
        <v>273.06</v>
      </c>
      <c r="J427" s="2"/>
    </row>
    <row r="428" spans="1:10" x14ac:dyDescent="0.25">
      <c r="A428" s="8" t="s">
        <v>99</v>
      </c>
      <c r="B428" s="8" t="s">
        <v>216</v>
      </c>
      <c r="C428" s="8">
        <v>30010</v>
      </c>
      <c r="D428" s="16" t="s">
        <v>152</v>
      </c>
      <c r="E428" s="8" t="s">
        <v>246</v>
      </c>
      <c r="F428" s="36">
        <v>4.8</v>
      </c>
      <c r="G428" s="37">
        <v>33.96</v>
      </c>
      <c r="H428" s="38">
        <f t="shared" si="94"/>
        <v>33.94</v>
      </c>
      <c r="I428" s="39">
        <f t="shared" si="95"/>
        <v>162.91</v>
      </c>
      <c r="J428" s="2"/>
    </row>
    <row r="429" spans="1:10" x14ac:dyDescent="0.25">
      <c r="A429" s="8" t="s">
        <v>99</v>
      </c>
      <c r="B429" s="8" t="s">
        <v>216</v>
      </c>
      <c r="C429" s="8">
        <v>30254</v>
      </c>
      <c r="D429" s="16" t="s">
        <v>144</v>
      </c>
      <c r="E429" s="8" t="s">
        <v>246</v>
      </c>
      <c r="F429" s="36">
        <v>1.44</v>
      </c>
      <c r="G429" s="37">
        <v>37.15</v>
      </c>
      <c r="H429" s="38">
        <f t="shared" si="94"/>
        <v>37.130000000000003</v>
      </c>
      <c r="I429" s="39">
        <f t="shared" si="95"/>
        <v>53.46</v>
      </c>
      <c r="J429" s="2"/>
    </row>
    <row r="430" spans="1:10" x14ac:dyDescent="0.25">
      <c r="A430" s="159" t="s">
        <v>210</v>
      </c>
      <c r="B430" s="159"/>
      <c r="C430" s="159"/>
      <c r="D430" s="159"/>
      <c r="E430" s="159"/>
      <c r="F430" s="159"/>
      <c r="G430" s="159"/>
      <c r="H430" s="159"/>
      <c r="I430" s="41">
        <f>SUM(I424:I429)</f>
        <v>1148.0300000000002</v>
      </c>
      <c r="J430" s="2"/>
    </row>
    <row r="431" spans="1:10" x14ac:dyDescent="0.25">
      <c r="A431" s="150"/>
      <c r="B431" s="151"/>
      <c r="C431" s="151"/>
      <c r="D431" s="151"/>
      <c r="E431" s="151"/>
      <c r="F431" s="151"/>
      <c r="G431" s="151"/>
      <c r="H431" s="151"/>
      <c r="I431" s="152"/>
      <c r="J431" s="2"/>
    </row>
    <row r="432" spans="1:10" x14ac:dyDescent="0.25">
      <c r="A432" s="22" t="s">
        <v>198</v>
      </c>
      <c r="B432" s="153" t="s">
        <v>199</v>
      </c>
      <c r="C432" s="154"/>
      <c r="D432" s="154"/>
      <c r="E432" s="154"/>
      <c r="F432" s="154"/>
      <c r="G432" s="154"/>
      <c r="H432" s="155"/>
      <c r="I432" s="40" t="s">
        <v>200</v>
      </c>
      <c r="J432" s="2"/>
    </row>
    <row r="433" spans="1:10" ht="15" customHeight="1" x14ac:dyDescent="0.25">
      <c r="A433" s="26" t="s">
        <v>162</v>
      </c>
      <c r="B433" s="160" t="str">
        <f>VLOOKUP(A433,PLANILHA!$B$7:$F$696,3,FALSE)</f>
        <v>Muro em alvenaria,rebocado e pintado 2 faces(h=2.50m)</v>
      </c>
      <c r="C433" s="160"/>
      <c r="D433" s="160"/>
      <c r="E433" s="160"/>
      <c r="F433" s="160"/>
      <c r="G433" s="160"/>
      <c r="H433" s="160"/>
      <c r="I433" s="27" t="str">
        <f>VLOOKUP(A433,PLANILHA!$B$7:$F$696,5,FALSE)</f>
        <v>M</v>
      </c>
      <c r="J433" s="28">
        <f>I445</f>
        <v>461.03000000000003</v>
      </c>
    </row>
    <row r="434" spans="1:10" x14ac:dyDescent="0.25">
      <c r="A434" s="29" t="s">
        <v>201</v>
      </c>
      <c r="B434" s="30" t="s">
        <v>202</v>
      </c>
      <c r="C434" s="31" t="s">
        <v>198</v>
      </c>
      <c r="D434" s="31" t="s">
        <v>203</v>
      </c>
      <c r="E434" s="31" t="s">
        <v>200</v>
      </c>
      <c r="F434" s="32" t="s">
        <v>204</v>
      </c>
      <c r="G434" s="33" t="s">
        <v>205</v>
      </c>
      <c r="H434" s="34" t="s">
        <v>206</v>
      </c>
      <c r="I434" s="35" t="s">
        <v>207</v>
      </c>
      <c r="J434" s="2"/>
    </row>
    <row r="435" spans="1:10" x14ac:dyDescent="0.25">
      <c r="A435" s="8" t="s">
        <v>99</v>
      </c>
      <c r="B435" s="8" t="s">
        <v>209</v>
      </c>
      <c r="C435" s="8">
        <v>10269</v>
      </c>
      <c r="D435" s="16" t="s">
        <v>402</v>
      </c>
      <c r="E435" s="8" t="s">
        <v>13</v>
      </c>
      <c r="F435" s="36">
        <v>1</v>
      </c>
      <c r="G435" s="37">
        <v>0.76</v>
      </c>
      <c r="H435" s="38">
        <f t="shared" ref="H435:H444" si="96">IF(E435="H",G435,TRUNC(G435*(1-$K$5),2))</f>
        <v>0.75</v>
      </c>
      <c r="I435" s="39">
        <f t="shared" ref="I435:I444" si="97">TRUNC(H435*F435,2)</f>
        <v>0.75</v>
      </c>
      <c r="J435" s="2"/>
    </row>
    <row r="436" spans="1:10" ht="24" x14ac:dyDescent="0.25">
      <c r="A436" s="8" t="s">
        <v>99</v>
      </c>
      <c r="B436" s="8" t="s">
        <v>209</v>
      </c>
      <c r="C436" s="8">
        <v>20174</v>
      </c>
      <c r="D436" s="16" t="s">
        <v>401</v>
      </c>
      <c r="E436" s="8" t="s">
        <v>246</v>
      </c>
      <c r="F436" s="36">
        <v>0.09</v>
      </c>
      <c r="G436" s="37">
        <v>81.319999999999993</v>
      </c>
      <c r="H436" s="38">
        <f t="shared" si="96"/>
        <v>81.27</v>
      </c>
      <c r="I436" s="39">
        <f t="shared" si="97"/>
        <v>7.31</v>
      </c>
      <c r="J436" s="2"/>
    </row>
    <row r="437" spans="1:10" x14ac:dyDescent="0.25">
      <c r="A437" s="8" t="s">
        <v>99</v>
      </c>
      <c r="B437" s="8" t="s">
        <v>209</v>
      </c>
      <c r="C437" s="8">
        <v>30010</v>
      </c>
      <c r="D437" s="16" t="s">
        <v>152</v>
      </c>
      <c r="E437" s="8" t="s">
        <v>246</v>
      </c>
      <c r="F437" s="36">
        <v>0.09</v>
      </c>
      <c r="G437" s="37">
        <v>33.96</v>
      </c>
      <c r="H437" s="38">
        <f t="shared" si="96"/>
        <v>33.94</v>
      </c>
      <c r="I437" s="39">
        <f t="shared" si="97"/>
        <v>3.05</v>
      </c>
      <c r="J437" s="2"/>
    </row>
    <row r="438" spans="1:10" ht="24" x14ac:dyDescent="0.25">
      <c r="A438" s="8" t="s">
        <v>99</v>
      </c>
      <c r="B438" s="8" t="s">
        <v>209</v>
      </c>
      <c r="C438" s="8">
        <v>40025</v>
      </c>
      <c r="D438" s="16" t="s">
        <v>60</v>
      </c>
      <c r="E438" s="8" t="s">
        <v>246</v>
      </c>
      <c r="F438" s="36">
        <v>0.09</v>
      </c>
      <c r="G438" s="37">
        <v>389.49</v>
      </c>
      <c r="H438" s="38">
        <f t="shared" si="96"/>
        <v>389.29</v>
      </c>
      <c r="I438" s="39">
        <f t="shared" si="97"/>
        <v>35.03</v>
      </c>
      <c r="J438" s="2"/>
    </row>
    <row r="439" spans="1:10" ht="24" x14ac:dyDescent="0.25">
      <c r="A439" s="8" t="s">
        <v>99</v>
      </c>
      <c r="B439" s="8" t="s">
        <v>209</v>
      </c>
      <c r="C439" s="8">
        <v>40026</v>
      </c>
      <c r="D439" s="16" t="s">
        <v>7</v>
      </c>
      <c r="E439" s="8" t="s">
        <v>246</v>
      </c>
      <c r="F439" s="36">
        <v>2.4E-2</v>
      </c>
      <c r="G439" s="37">
        <v>849.26</v>
      </c>
      <c r="H439" s="38">
        <f t="shared" si="96"/>
        <v>848.83</v>
      </c>
      <c r="I439" s="39">
        <f t="shared" si="97"/>
        <v>20.37</v>
      </c>
      <c r="J439" s="2"/>
    </row>
    <row r="440" spans="1:10" ht="24" x14ac:dyDescent="0.25">
      <c r="A440" s="8" t="s">
        <v>99</v>
      </c>
      <c r="B440" s="8" t="s">
        <v>209</v>
      </c>
      <c r="C440" s="8">
        <v>50729</v>
      </c>
      <c r="D440" s="16" t="s">
        <v>403</v>
      </c>
      <c r="E440" s="8" t="s">
        <v>246</v>
      </c>
      <c r="F440" s="36">
        <v>2.1999999999999999E-2</v>
      </c>
      <c r="G440" s="37">
        <v>1922.15</v>
      </c>
      <c r="H440" s="38">
        <f t="shared" si="96"/>
        <v>1921.18</v>
      </c>
      <c r="I440" s="39">
        <f t="shared" si="97"/>
        <v>42.26</v>
      </c>
      <c r="J440" s="2"/>
    </row>
    <row r="441" spans="1:10" x14ac:dyDescent="0.25">
      <c r="A441" s="8" t="s">
        <v>99</v>
      </c>
      <c r="B441" s="8" t="s">
        <v>209</v>
      </c>
      <c r="C441" s="8">
        <v>60046</v>
      </c>
      <c r="D441" s="16" t="s">
        <v>101</v>
      </c>
      <c r="E441" s="8" t="s">
        <v>252</v>
      </c>
      <c r="F441" s="36">
        <v>2.5</v>
      </c>
      <c r="G441" s="37">
        <v>43.86</v>
      </c>
      <c r="H441" s="38">
        <f t="shared" si="96"/>
        <v>43.83</v>
      </c>
      <c r="I441" s="39">
        <f t="shared" si="97"/>
        <v>109.57</v>
      </c>
      <c r="J441" s="2"/>
    </row>
    <row r="442" spans="1:10" x14ac:dyDescent="0.25">
      <c r="A442" s="8" t="s">
        <v>99</v>
      </c>
      <c r="B442" s="8" t="s">
        <v>209</v>
      </c>
      <c r="C442" s="8">
        <v>110143</v>
      </c>
      <c r="D442" s="16" t="s">
        <v>174</v>
      </c>
      <c r="E442" s="8" t="s">
        <v>252</v>
      </c>
      <c r="F442" s="36">
        <v>5.0999999999999996</v>
      </c>
      <c r="G442" s="37">
        <v>7.49</v>
      </c>
      <c r="H442" s="38">
        <f t="shared" si="96"/>
        <v>7.48</v>
      </c>
      <c r="I442" s="39">
        <f t="shared" si="97"/>
        <v>38.14</v>
      </c>
      <c r="J442" s="2"/>
    </row>
    <row r="443" spans="1:10" x14ac:dyDescent="0.25">
      <c r="A443" s="8" t="s">
        <v>99</v>
      </c>
      <c r="B443" s="8" t="s">
        <v>209</v>
      </c>
      <c r="C443" s="8">
        <v>110763</v>
      </c>
      <c r="D443" s="16" t="s">
        <v>404</v>
      </c>
      <c r="E443" s="8" t="s">
        <v>252</v>
      </c>
      <c r="F443" s="36">
        <v>5.0999999999999996</v>
      </c>
      <c r="G443" s="37">
        <v>30.41</v>
      </c>
      <c r="H443" s="38">
        <f t="shared" si="96"/>
        <v>30.39</v>
      </c>
      <c r="I443" s="39">
        <f t="shared" si="97"/>
        <v>154.97999999999999</v>
      </c>
      <c r="J443" s="2"/>
    </row>
    <row r="444" spans="1:10" x14ac:dyDescent="0.25">
      <c r="A444" s="8" t="s">
        <v>99</v>
      </c>
      <c r="B444" s="8" t="s">
        <v>209</v>
      </c>
      <c r="C444" s="8">
        <v>150125</v>
      </c>
      <c r="D444" s="16" t="s">
        <v>405</v>
      </c>
      <c r="E444" s="8" t="s">
        <v>252</v>
      </c>
      <c r="F444" s="36">
        <v>5.0999999999999996</v>
      </c>
      <c r="G444" s="37">
        <v>9.73</v>
      </c>
      <c r="H444" s="38">
        <f t="shared" si="96"/>
        <v>9.7200000000000006</v>
      </c>
      <c r="I444" s="39">
        <f t="shared" si="97"/>
        <v>49.57</v>
      </c>
      <c r="J444" s="2"/>
    </row>
    <row r="445" spans="1:10" x14ac:dyDescent="0.25">
      <c r="A445" s="159" t="s">
        <v>210</v>
      </c>
      <c r="B445" s="159"/>
      <c r="C445" s="159"/>
      <c r="D445" s="159"/>
      <c r="E445" s="159"/>
      <c r="F445" s="159"/>
      <c r="G445" s="159"/>
      <c r="H445" s="159"/>
      <c r="I445" s="41">
        <f>SUM(I435:I444)</f>
        <v>461.03000000000003</v>
      </c>
      <c r="J445" s="2"/>
    </row>
    <row r="446" spans="1:10" x14ac:dyDescent="0.25">
      <c r="A446" s="150"/>
      <c r="B446" s="151"/>
      <c r="C446" s="151"/>
      <c r="D446" s="151"/>
      <c r="E446" s="151"/>
      <c r="F446" s="151"/>
      <c r="G446" s="151"/>
      <c r="H446" s="151"/>
      <c r="I446" s="152"/>
      <c r="J446" s="2"/>
    </row>
    <row r="447" spans="1:10" x14ac:dyDescent="0.25">
      <c r="A447" s="22" t="s">
        <v>198</v>
      </c>
      <c r="B447" s="153" t="s">
        <v>199</v>
      </c>
      <c r="C447" s="154"/>
      <c r="D447" s="154"/>
      <c r="E447" s="154"/>
      <c r="F447" s="154"/>
      <c r="G447" s="154"/>
      <c r="H447" s="155"/>
      <c r="I447" s="40" t="s">
        <v>200</v>
      </c>
      <c r="J447" s="2"/>
    </row>
    <row r="448" spans="1:10" ht="15" customHeight="1" x14ac:dyDescent="0.25">
      <c r="A448" s="26" t="s">
        <v>5</v>
      </c>
      <c r="B448" s="160" t="str">
        <f>VLOOKUP(A448,PLANILHA!$B$7:$F$696,3,FALSE)</f>
        <v>Portão de ferro 1/2" c/ ferragens (incl. pint. anti-corrosiva)</v>
      </c>
      <c r="C448" s="160"/>
      <c r="D448" s="160"/>
      <c r="E448" s="160"/>
      <c r="F448" s="160"/>
      <c r="G448" s="160"/>
      <c r="H448" s="160"/>
      <c r="I448" s="27" t="str">
        <f>VLOOKUP(A448,PLANILHA!$B$7:$F$696,5,FALSE)</f>
        <v>m²</v>
      </c>
      <c r="J448" s="28">
        <f>I454</f>
        <v>216.7</v>
      </c>
    </row>
    <row r="449" spans="1:10" x14ac:dyDescent="0.25">
      <c r="A449" s="29" t="s">
        <v>201</v>
      </c>
      <c r="B449" s="30" t="s">
        <v>202</v>
      </c>
      <c r="C449" s="31" t="s">
        <v>198</v>
      </c>
      <c r="D449" s="31" t="s">
        <v>203</v>
      </c>
      <c r="E449" s="31" t="s">
        <v>200</v>
      </c>
      <c r="F449" s="32" t="s">
        <v>204</v>
      </c>
      <c r="G449" s="33" t="s">
        <v>205</v>
      </c>
      <c r="H449" s="34" t="s">
        <v>206</v>
      </c>
      <c r="I449" s="35" t="s">
        <v>207</v>
      </c>
      <c r="J449" s="2"/>
    </row>
    <row r="450" spans="1:10" x14ac:dyDescent="0.25">
      <c r="A450" s="8" t="s">
        <v>208</v>
      </c>
      <c r="B450" s="8" t="s">
        <v>209</v>
      </c>
      <c r="C450" s="8">
        <v>88309</v>
      </c>
      <c r="D450" s="16" t="s">
        <v>243</v>
      </c>
      <c r="E450" s="8" t="s">
        <v>213</v>
      </c>
      <c r="F450" s="36">
        <v>1.2825</v>
      </c>
      <c r="G450" s="37">
        <v>19.14</v>
      </c>
      <c r="H450" s="38">
        <f t="shared" ref="H450:H453" si="98">IF(E450="H",G450,TRUNC(G450*(1-$K$5),2))</f>
        <v>19.14</v>
      </c>
      <c r="I450" s="39">
        <f t="shared" ref="I450:I453" si="99">TRUNC(H450*F450,2)</f>
        <v>24.54</v>
      </c>
      <c r="J450" s="2"/>
    </row>
    <row r="451" spans="1:10" x14ac:dyDescent="0.25">
      <c r="A451" s="8" t="s">
        <v>208</v>
      </c>
      <c r="B451" s="8" t="s">
        <v>209</v>
      </c>
      <c r="C451" s="8">
        <v>88316</v>
      </c>
      <c r="D451" s="16" t="s">
        <v>214</v>
      </c>
      <c r="E451" s="8" t="s">
        <v>213</v>
      </c>
      <c r="F451" s="36">
        <v>1.2</v>
      </c>
      <c r="G451" s="37">
        <v>15.12</v>
      </c>
      <c r="H451" s="38">
        <f t="shared" si="98"/>
        <v>15.12</v>
      </c>
      <c r="I451" s="39">
        <f t="shared" si="99"/>
        <v>18.14</v>
      </c>
      <c r="J451" s="2"/>
    </row>
    <row r="452" spans="1:10" ht="24" x14ac:dyDescent="0.25">
      <c r="A452" s="8" t="s">
        <v>99</v>
      </c>
      <c r="B452" s="8" t="s">
        <v>209</v>
      </c>
      <c r="C452" s="8" t="s">
        <v>406</v>
      </c>
      <c r="D452" s="16" t="s">
        <v>50</v>
      </c>
      <c r="E452" s="8" t="s">
        <v>252</v>
      </c>
      <c r="F452" s="36">
        <v>1</v>
      </c>
      <c r="G452" s="37">
        <v>160</v>
      </c>
      <c r="H452" s="38">
        <f t="shared" si="98"/>
        <v>159.91999999999999</v>
      </c>
      <c r="I452" s="39">
        <f t="shared" si="99"/>
        <v>159.91999999999999</v>
      </c>
      <c r="J452" s="2"/>
    </row>
    <row r="453" spans="1:10" x14ac:dyDescent="0.25">
      <c r="A453" s="8" t="s">
        <v>99</v>
      </c>
      <c r="B453" s="8" t="s">
        <v>209</v>
      </c>
      <c r="C453" s="8">
        <v>110142</v>
      </c>
      <c r="D453" s="16" t="s">
        <v>398</v>
      </c>
      <c r="E453" s="8" t="s">
        <v>246</v>
      </c>
      <c r="F453" s="36">
        <v>0.05</v>
      </c>
      <c r="G453" s="37">
        <v>282.3</v>
      </c>
      <c r="H453" s="38">
        <f t="shared" si="98"/>
        <v>282.14999999999998</v>
      </c>
      <c r="I453" s="39">
        <f t="shared" si="99"/>
        <v>14.1</v>
      </c>
      <c r="J453" s="2"/>
    </row>
    <row r="454" spans="1:10" x14ac:dyDescent="0.25">
      <c r="A454" s="159" t="s">
        <v>210</v>
      </c>
      <c r="B454" s="159"/>
      <c r="C454" s="159"/>
      <c r="D454" s="159"/>
      <c r="E454" s="159"/>
      <c r="F454" s="159"/>
      <c r="G454" s="159"/>
      <c r="H454" s="159"/>
      <c r="I454" s="41">
        <f>SUM(I450:I453)</f>
        <v>216.7</v>
      </c>
      <c r="J454" s="2"/>
    </row>
    <row r="455" spans="1:10" x14ac:dyDescent="0.25">
      <c r="A455" s="150"/>
      <c r="B455" s="151"/>
      <c r="C455" s="151"/>
      <c r="D455" s="151"/>
      <c r="E455" s="151"/>
      <c r="F455" s="151"/>
      <c r="G455" s="151"/>
      <c r="H455" s="151"/>
      <c r="I455" s="152"/>
      <c r="J455" s="2"/>
    </row>
    <row r="456" spans="1:10" x14ac:dyDescent="0.25">
      <c r="A456" s="22" t="s">
        <v>198</v>
      </c>
      <c r="B456" s="153" t="s">
        <v>199</v>
      </c>
      <c r="C456" s="154"/>
      <c r="D456" s="154"/>
      <c r="E456" s="154"/>
      <c r="F456" s="154"/>
      <c r="G456" s="154"/>
      <c r="H456" s="155"/>
      <c r="I456" s="40" t="s">
        <v>200</v>
      </c>
      <c r="J456" s="2"/>
    </row>
    <row r="457" spans="1:10" ht="15" customHeight="1" x14ac:dyDescent="0.25">
      <c r="A457" s="26" t="s">
        <v>111</v>
      </c>
      <c r="B457" s="160" t="str">
        <f>VLOOKUP(A457,PLANILHA!$B$7:$F$696,3,FALSE)</f>
        <v>Limpeza geral e entrega da obra</v>
      </c>
      <c r="C457" s="160"/>
      <c r="D457" s="160"/>
      <c r="E457" s="160"/>
      <c r="F457" s="160"/>
      <c r="G457" s="160"/>
      <c r="H457" s="160"/>
      <c r="I457" s="27" t="str">
        <f>VLOOKUP(A457,PLANILHA!$B$7:$F$696,5,FALSE)</f>
        <v>m²</v>
      </c>
      <c r="J457" s="28">
        <f>I460</f>
        <v>4.53</v>
      </c>
    </row>
    <row r="458" spans="1:10" x14ac:dyDescent="0.25">
      <c r="A458" s="29" t="s">
        <v>201</v>
      </c>
      <c r="B458" s="30" t="s">
        <v>202</v>
      </c>
      <c r="C458" s="31" t="s">
        <v>198</v>
      </c>
      <c r="D458" s="31" t="s">
        <v>203</v>
      </c>
      <c r="E458" s="31" t="s">
        <v>200</v>
      </c>
      <c r="F458" s="32" t="s">
        <v>204</v>
      </c>
      <c r="G458" s="33" t="s">
        <v>205</v>
      </c>
      <c r="H458" s="34" t="s">
        <v>206</v>
      </c>
      <c r="I458" s="35" t="s">
        <v>207</v>
      </c>
      <c r="J458" s="2"/>
    </row>
    <row r="459" spans="1:10" x14ac:dyDescent="0.25">
      <c r="A459" s="8" t="s">
        <v>208</v>
      </c>
      <c r="B459" s="8" t="s">
        <v>209</v>
      </c>
      <c r="C459" s="8">
        <v>88316</v>
      </c>
      <c r="D459" s="16" t="s">
        <v>214</v>
      </c>
      <c r="E459" s="8" t="s">
        <v>213</v>
      </c>
      <c r="F459" s="36">
        <v>0.3</v>
      </c>
      <c r="G459" s="37">
        <v>15.12</v>
      </c>
      <c r="H459" s="38">
        <f t="shared" ref="H459" si="100">IF(E459="H",G459,TRUNC(G459*(1-$K$5),2))</f>
        <v>15.12</v>
      </c>
      <c r="I459" s="39">
        <f t="shared" ref="I459" si="101">TRUNC(H459*F459,2)</f>
        <v>4.53</v>
      </c>
      <c r="J459" s="2"/>
    </row>
    <row r="460" spans="1:10" x14ac:dyDescent="0.25">
      <c r="A460" s="159" t="s">
        <v>210</v>
      </c>
      <c r="B460" s="159"/>
      <c r="C460" s="159"/>
      <c r="D460" s="159"/>
      <c r="E460" s="159"/>
      <c r="F460" s="159"/>
      <c r="G460" s="159"/>
      <c r="H460" s="159"/>
      <c r="I460" s="41">
        <f>SUM(I459:I459)</f>
        <v>4.53</v>
      </c>
      <c r="J460" s="2"/>
    </row>
    <row r="461" spans="1:10" x14ac:dyDescent="0.25">
      <c r="A461" s="150"/>
      <c r="B461" s="151"/>
      <c r="C461" s="151"/>
      <c r="D461" s="151"/>
      <c r="E461" s="151"/>
      <c r="F461" s="151"/>
      <c r="G461" s="151"/>
      <c r="H461" s="151"/>
      <c r="I461" s="152"/>
      <c r="J461" s="2"/>
    </row>
    <row r="462" spans="1:10" x14ac:dyDescent="0.25">
      <c r="A462" s="22" t="s">
        <v>198</v>
      </c>
      <c r="B462" s="153" t="s">
        <v>199</v>
      </c>
      <c r="C462" s="154"/>
      <c r="D462" s="154"/>
      <c r="E462" s="154"/>
      <c r="F462" s="154"/>
      <c r="G462" s="154"/>
      <c r="H462" s="155"/>
      <c r="I462" s="40" t="s">
        <v>200</v>
      </c>
      <c r="J462" s="2"/>
    </row>
    <row r="463" spans="1:10" ht="15" customHeight="1" x14ac:dyDescent="0.25">
      <c r="A463" s="26" t="str">
        <f>PLANILHA!B75</f>
        <v>00000017</v>
      </c>
      <c r="B463" s="160" t="str">
        <f>VLOOKUP(A463,PLANILHA!$B$7:$F$696,3,FALSE)</f>
        <v>Engenheiro e Encarregado - Escola Jânio Quadros</v>
      </c>
      <c r="C463" s="160"/>
      <c r="D463" s="160"/>
      <c r="E463" s="160"/>
      <c r="F463" s="160"/>
      <c r="G463" s="160"/>
      <c r="H463" s="160"/>
      <c r="I463" s="27" t="str">
        <f>VLOOKUP(A463,PLANILHA!$B$7:$F$696,5,FALSE)</f>
        <v>und</v>
      </c>
      <c r="J463" s="28">
        <f>I467</f>
        <v>4852.78</v>
      </c>
    </row>
    <row r="464" spans="1:10" x14ac:dyDescent="0.25">
      <c r="A464" s="29" t="s">
        <v>201</v>
      </c>
      <c r="B464" s="30" t="s">
        <v>202</v>
      </c>
      <c r="C464" s="31" t="s">
        <v>198</v>
      </c>
      <c r="D464" s="31" t="s">
        <v>203</v>
      </c>
      <c r="E464" s="31" t="s">
        <v>200</v>
      </c>
      <c r="F464" s="32" t="s">
        <v>204</v>
      </c>
      <c r="G464" s="33" t="s">
        <v>205</v>
      </c>
      <c r="H464" s="34" t="s">
        <v>206</v>
      </c>
      <c r="I464" s="35" t="s">
        <v>207</v>
      </c>
      <c r="J464" s="2"/>
    </row>
    <row r="465" spans="1:10" ht="24" x14ac:dyDescent="0.25">
      <c r="A465" s="8" t="s">
        <v>208</v>
      </c>
      <c r="B465" s="8" t="s">
        <v>209</v>
      </c>
      <c r="C465" s="8">
        <v>90777</v>
      </c>
      <c r="D465" s="16" t="s">
        <v>407</v>
      </c>
      <c r="E465" s="8" t="s">
        <v>213</v>
      </c>
      <c r="F465" s="36">
        <v>26.074000000000002</v>
      </c>
      <c r="G465" s="37">
        <v>82.81</v>
      </c>
      <c r="H465" s="38">
        <f t="shared" ref="H465:H466" si="102">IF(E465="H",G465,TRUNC(G465*(1-$K$5),2))</f>
        <v>82.81</v>
      </c>
      <c r="I465" s="39">
        <f t="shared" ref="I465:I466" si="103">TRUNC(H465*F465,2)</f>
        <v>2159.1799999999998</v>
      </c>
      <c r="J465" s="2"/>
    </row>
    <row r="466" spans="1:10" ht="24" x14ac:dyDescent="0.25">
      <c r="A466" s="8" t="s">
        <v>208</v>
      </c>
      <c r="B466" s="8" t="s">
        <v>209</v>
      </c>
      <c r="C466" s="8">
        <v>90776</v>
      </c>
      <c r="D466" s="16" t="s">
        <v>408</v>
      </c>
      <c r="E466" s="8" t="s">
        <v>213</v>
      </c>
      <c r="F466" s="36">
        <v>140</v>
      </c>
      <c r="G466" s="37">
        <v>19.239999999999998</v>
      </c>
      <c r="H466" s="38">
        <f t="shared" si="102"/>
        <v>19.239999999999998</v>
      </c>
      <c r="I466" s="39">
        <f t="shared" si="103"/>
        <v>2693.6</v>
      </c>
      <c r="J466" s="2"/>
    </row>
    <row r="467" spans="1:10" x14ac:dyDescent="0.25">
      <c r="A467" s="159" t="s">
        <v>210</v>
      </c>
      <c r="B467" s="159"/>
      <c r="C467" s="159"/>
      <c r="D467" s="159"/>
      <c r="E467" s="159"/>
      <c r="F467" s="159"/>
      <c r="G467" s="159"/>
      <c r="H467" s="159"/>
      <c r="I467" s="41">
        <f>SUM(I465:I466)</f>
        <v>4852.78</v>
      </c>
      <c r="J467" s="2"/>
    </row>
    <row r="468" spans="1:10" x14ac:dyDescent="0.25">
      <c r="A468" s="150"/>
      <c r="B468" s="151"/>
      <c r="C468" s="151"/>
      <c r="D468" s="151"/>
      <c r="E468" s="151"/>
      <c r="F468" s="151"/>
      <c r="G468" s="151"/>
      <c r="H468" s="151"/>
      <c r="I468" s="152"/>
      <c r="J468" s="2"/>
    </row>
  </sheetData>
  <mergeCells count="205">
    <mergeCell ref="A31:H31"/>
    <mergeCell ref="A32:I32"/>
    <mergeCell ref="B33:H33"/>
    <mergeCell ref="B34:H34"/>
    <mergeCell ref="A49:I49"/>
    <mergeCell ref="B50:H50"/>
    <mergeCell ref="B51:H51"/>
    <mergeCell ref="A58:H58"/>
    <mergeCell ref="A59:I59"/>
    <mergeCell ref="A39:H39"/>
    <mergeCell ref="A40:I40"/>
    <mergeCell ref="B41:H41"/>
    <mergeCell ref="B42:H42"/>
    <mergeCell ref="A48:H48"/>
    <mergeCell ref="K1:K4"/>
    <mergeCell ref="L1:O1"/>
    <mergeCell ref="L2:L3"/>
    <mergeCell ref="M2:M3"/>
    <mergeCell ref="N2:O2"/>
    <mergeCell ref="B3:I3"/>
    <mergeCell ref="G4:H4"/>
    <mergeCell ref="L5:O5"/>
    <mergeCell ref="B27:H27"/>
    <mergeCell ref="B20:H20"/>
    <mergeCell ref="B21:H21"/>
    <mergeCell ref="A24:H24"/>
    <mergeCell ref="A25:I25"/>
    <mergeCell ref="B26:H26"/>
    <mergeCell ref="B6:H6"/>
    <mergeCell ref="B7:H7"/>
    <mergeCell ref="A18:H18"/>
    <mergeCell ref="A19:I19"/>
    <mergeCell ref="A1:I2"/>
    <mergeCell ref="A79:H79"/>
    <mergeCell ref="A80:I80"/>
    <mergeCell ref="B81:H81"/>
    <mergeCell ref="B82:H82"/>
    <mergeCell ref="B60:H60"/>
    <mergeCell ref="B61:H61"/>
    <mergeCell ref="A67:H67"/>
    <mergeCell ref="A68:I68"/>
    <mergeCell ref="B69:H69"/>
    <mergeCell ref="B70:H70"/>
    <mergeCell ref="B100:H100"/>
    <mergeCell ref="B101:H101"/>
    <mergeCell ref="A105:H105"/>
    <mergeCell ref="A106:I106"/>
    <mergeCell ref="B107:H107"/>
    <mergeCell ref="A88:H88"/>
    <mergeCell ref="A89:I89"/>
    <mergeCell ref="A99:I99"/>
    <mergeCell ref="A98:H98"/>
    <mergeCell ref="B91:H91"/>
    <mergeCell ref="B90:H90"/>
    <mergeCell ref="A119:H119"/>
    <mergeCell ref="A120:I120"/>
    <mergeCell ref="B121:H121"/>
    <mergeCell ref="B122:H122"/>
    <mergeCell ref="A127:H127"/>
    <mergeCell ref="B108:H108"/>
    <mergeCell ref="A112:H112"/>
    <mergeCell ref="A113:I113"/>
    <mergeCell ref="B114:H114"/>
    <mergeCell ref="B115:H115"/>
    <mergeCell ref="B149:H149"/>
    <mergeCell ref="B150:H150"/>
    <mergeCell ref="A155:H155"/>
    <mergeCell ref="A156:I156"/>
    <mergeCell ref="B157:H157"/>
    <mergeCell ref="A128:I128"/>
    <mergeCell ref="B140:H140"/>
    <mergeCell ref="B141:H141"/>
    <mergeCell ref="A147:H147"/>
    <mergeCell ref="A148:I148"/>
    <mergeCell ref="B129:H129"/>
    <mergeCell ref="B130:H130"/>
    <mergeCell ref="A138:H138"/>
    <mergeCell ref="A139:I139"/>
    <mergeCell ref="A173:H173"/>
    <mergeCell ref="A174:I174"/>
    <mergeCell ref="B175:H175"/>
    <mergeCell ref="B176:H176"/>
    <mergeCell ref="A181:H181"/>
    <mergeCell ref="B158:H158"/>
    <mergeCell ref="A162:H162"/>
    <mergeCell ref="A163:I163"/>
    <mergeCell ref="B164:H164"/>
    <mergeCell ref="B165:H165"/>
    <mergeCell ref="B192:H192"/>
    <mergeCell ref="B193:H193"/>
    <mergeCell ref="A198:H198"/>
    <mergeCell ref="A199:I199"/>
    <mergeCell ref="B200:H200"/>
    <mergeCell ref="A182:I182"/>
    <mergeCell ref="B183:H183"/>
    <mergeCell ref="B184:H184"/>
    <mergeCell ref="A190:H190"/>
    <mergeCell ref="A191:I191"/>
    <mergeCell ref="A215:H215"/>
    <mergeCell ref="A216:I216"/>
    <mergeCell ref="B217:H217"/>
    <mergeCell ref="B218:H218"/>
    <mergeCell ref="A224:H224"/>
    <mergeCell ref="B201:H201"/>
    <mergeCell ref="A205:H205"/>
    <mergeCell ref="A206:I206"/>
    <mergeCell ref="B207:H207"/>
    <mergeCell ref="B208:H208"/>
    <mergeCell ref="B236:H236"/>
    <mergeCell ref="B237:H237"/>
    <mergeCell ref="A242:H242"/>
    <mergeCell ref="A243:I243"/>
    <mergeCell ref="B244:H244"/>
    <mergeCell ref="A225:I225"/>
    <mergeCell ref="B226:H226"/>
    <mergeCell ref="B227:H227"/>
    <mergeCell ref="A234:H234"/>
    <mergeCell ref="A235:I235"/>
    <mergeCell ref="A260:H260"/>
    <mergeCell ref="A261:I261"/>
    <mergeCell ref="B262:H262"/>
    <mergeCell ref="B263:H263"/>
    <mergeCell ref="A271:H271"/>
    <mergeCell ref="B245:H245"/>
    <mergeCell ref="A250:H250"/>
    <mergeCell ref="A251:I251"/>
    <mergeCell ref="B252:H252"/>
    <mergeCell ref="B253:H253"/>
    <mergeCell ref="B283:H283"/>
    <mergeCell ref="B284:H284"/>
    <mergeCell ref="A294:H294"/>
    <mergeCell ref="A295:I295"/>
    <mergeCell ref="B296:H296"/>
    <mergeCell ref="A272:I272"/>
    <mergeCell ref="B273:H273"/>
    <mergeCell ref="B274:H274"/>
    <mergeCell ref="A281:H281"/>
    <mergeCell ref="A282:I282"/>
    <mergeCell ref="A315:H315"/>
    <mergeCell ref="A316:I316"/>
    <mergeCell ref="B317:H317"/>
    <mergeCell ref="B318:H318"/>
    <mergeCell ref="A321:H321"/>
    <mergeCell ref="B297:H297"/>
    <mergeCell ref="A309:H309"/>
    <mergeCell ref="A310:I310"/>
    <mergeCell ref="B311:H311"/>
    <mergeCell ref="B312:H312"/>
    <mergeCell ref="B352:H352"/>
    <mergeCell ref="B353:H353"/>
    <mergeCell ref="A363:H363"/>
    <mergeCell ref="B336:H336"/>
    <mergeCell ref="B337:H337"/>
    <mergeCell ref="A342:H342"/>
    <mergeCell ref="A343:I343"/>
    <mergeCell ref="A322:I322"/>
    <mergeCell ref="B323:H323"/>
    <mergeCell ref="B324:H324"/>
    <mergeCell ref="A334:H334"/>
    <mergeCell ref="A335:I335"/>
    <mergeCell ref="B375:H375"/>
    <mergeCell ref="B376:H376"/>
    <mergeCell ref="A386:H386"/>
    <mergeCell ref="A387:I387"/>
    <mergeCell ref="B388:H388"/>
    <mergeCell ref="A364:I364"/>
    <mergeCell ref="B365:H365"/>
    <mergeCell ref="B366:H366"/>
    <mergeCell ref="A373:H373"/>
    <mergeCell ref="A374:I374"/>
    <mergeCell ref="A431:I431"/>
    <mergeCell ref="A410:H410"/>
    <mergeCell ref="A411:I411"/>
    <mergeCell ref="B412:H412"/>
    <mergeCell ref="B413:H413"/>
    <mergeCell ref="A419:H419"/>
    <mergeCell ref="B389:H389"/>
    <mergeCell ref="A395:H395"/>
    <mergeCell ref="A396:I396"/>
    <mergeCell ref="B397:H397"/>
    <mergeCell ref="B398:H398"/>
    <mergeCell ref="A351:I351"/>
    <mergeCell ref="A350:H350"/>
    <mergeCell ref="B345:H345"/>
    <mergeCell ref="B344:H344"/>
    <mergeCell ref="A468:I468"/>
    <mergeCell ref="A460:H460"/>
    <mergeCell ref="A461:I461"/>
    <mergeCell ref="B462:H462"/>
    <mergeCell ref="B463:H463"/>
    <mergeCell ref="A467:H467"/>
    <mergeCell ref="B448:H448"/>
    <mergeCell ref="A454:H454"/>
    <mergeCell ref="A455:I455"/>
    <mergeCell ref="B456:H456"/>
    <mergeCell ref="B457:H457"/>
    <mergeCell ref="B432:H432"/>
    <mergeCell ref="B433:H433"/>
    <mergeCell ref="A445:H445"/>
    <mergeCell ref="A446:I446"/>
    <mergeCell ref="B447:H447"/>
    <mergeCell ref="A420:I420"/>
    <mergeCell ref="B421:H421"/>
    <mergeCell ref="B422:H422"/>
    <mergeCell ref="A430:H430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8.42578125" customWidth="1"/>
    <col min="3" max="3" width="12.42578125" customWidth="1"/>
    <col min="5" max="5" width="12.140625" customWidth="1"/>
    <col min="6" max="6" width="11.85546875" customWidth="1"/>
    <col min="7" max="7" width="12.140625" customWidth="1"/>
    <col min="8" max="8" width="15.28515625" customWidth="1"/>
  </cols>
  <sheetData>
    <row r="1" spans="1:8" ht="15.75" thickBot="1" x14ac:dyDescent="0.3">
      <c r="A1" s="72" t="str">
        <f>[1]Planilha!A2</f>
        <v>Obra:</v>
      </c>
      <c r="B1" s="73" t="str">
        <f>PLANILHA!B1</f>
        <v>Reforma e Ampliação da Escola Janio</v>
      </c>
      <c r="C1" s="74"/>
      <c r="D1" s="75"/>
      <c r="E1" s="76"/>
      <c r="F1" s="77"/>
      <c r="G1" s="77"/>
      <c r="H1" s="175" t="s">
        <v>419</v>
      </c>
    </row>
    <row r="2" spans="1:8" ht="15.75" thickBot="1" x14ac:dyDescent="0.3">
      <c r="A2" s="176" t="s">
        <v>420</v>
      </c>
      <c r="B2" s="176"/>
      <c r="C2" s="176"/>
      <c r="D2" s="176"/>
      <c r="E2" s="176"/>
      <c r="F2" s="176"/>
      <c r="G2" s="176"/>
      <c r="H2" s="175"/>
    </row>
    <row r="3" spans="1:8" ht="15.75" thickBot="1" x14ac:dyDescent="0.3">
      <c r="A3" s="78" t="s">
        <v>421</v>
      </c>
      <c r="B3" s="79" t="s">
        <v>422</v>
      </c>
      <c r="C3" s="79" t="s">
        <v>423</v>
      </c>
      <c r="D3" s="79" t="s">
        <v>424</v>
      </c>
      <c r="E3" s="79">
        <v>1</v>
      </c>
      <c r="F3" s="79">
        <v>2</v>
      </c>
      <c r="G3" s="80">
        <v>3</v>
      </c>
      <c r="H3" s="175"/>
    </row>
    <row r="4" spans="1:8" x14ac:dyDescent="0.25">
      <c r="A4" s="81">
        <v>1</v>
      </c>
      <c r="B4" s="82" t="str">
        <f>VLOOKUP(A4,PLANILHA!$A$6:$J$700,4,FALSE)</f>
        <v>Serviços Preliminares</v>
      </c>
      <c r="C4" s="83">
        <f>VLOOKUP(A4,PLANILHA!$A$6:$J$700,10,FALSE)</f>
        <v>2446.4741279999998</v>
      </c>
      <c r="D4" s="84"/>
      <c r="E4" s="85">
        <v>1</v>
      </c>
      <c r="F4" s="85"/>
      <c r="G4" s="85"/>
      <c r="H4" s="86">
        <f>G4+F4+E4</f>
        <v>1</v>
      </c>
    </row>
    <row r="5" spans="1:8" x14ac:dyDescent="0.25">
      <c r="A5" s="81"/>
      <c r="B5" s="87"/>
      <c r="C5" s="83"/>
      <c r="D5" s="84"/>
      <c r="E5" s="88">
        <f t="shared" ref="E5:G5" si="0">C4*E4</f>
        <v>2446.4741279999998</v>
      </c>
      <c r="F5" s="88">
        <f t="shared" si="0"/>
        <v>0</v>
      </c>
      <c r="G5" s="88">
        <f t="shared" si="0"/>
        <v>0</v>
      </c>
      <c r="H5" s="89">
        <f>G5+F5+E5</f>
        <v>2446.4741279999998</v>
      </c>
    </row>
    <row r="6" spans="1:8" x14ac:dyDescent="0.25">
      <c r="A6" s="81">
        <v>2</v>
      </c>
      <c r="B6" s="82" t="str">
        <f>VLOOKUP(A6,PLANILHA!$A$6:$J$700,4,FALSE)</f>
        <v>Movimento de Terra para Fundação</v>
      </c>
      <c r="C6" s="83">
        <f>VLOOKUP(A6,PLANILHA!$A$6:$J$700,10,FALSE)</f>
        <v>274.26208039999995</v>
      </c>
      <c r="D6" s="84"/>
      <c r="E6" s="85">
        <v>1</v>
      </c>
      <c r="F6" s="90"/>
      <c r="G6" s="90"/>
      <c r="H6" s="86">
        <f t="shared" ref="H6:H40" si="1">G6+F6+E6</f>
        <v>1</v>
      </c>
    </row>
    <row r="7" spans="1:8" x14ac:dyDescent="0.25">
      <c r="A7" s="81"/>
      <c r="B7" s="87"/>
      <c r="C7" s="83"/>
      <c r="D7" s="84"/>
      <c r="E7" s="88">
        <f t="shared" ref="E7:G7" si="2">$C6*E6</f>
        <v>274.26208039999995</v>
      </c>
      <c r="F7" s="88">
        <f t="shared" si="2"/>
        <v>0</v>
      </c>
      <c r="G7" s="88">
        <f t="shared" si="2"/>
        <v>0</v>
      </c>
      <c r="H7" s="89">
        <f>G7+F7+E7</f>
        <v>274.26208039999995</v>
      </c>
    </row>
    <row r="8" spans="1:8" x14ac:dyDescent="0.25">
      <c r="A8" s="81">
        <v>3</v>
      </c>
      <c r="B8" s="82" t="str">
        <f>VLOOKUP(A8,PLANILHA!$A$6:$J$700,4,FALSE)</f>
        <v>Fundação</v>
      </c>
      <c r="C8" s="83">
        <f>VLOOKUP(A8,PLANILHA!$A$6:$J$700,10,FALSE)</f>
        <v>3953.1084941599997</v>
      </c>
      <c r="D8" s="84"/>
      <c r="E8" s="91">
        <v>1</v>
      </c>
      <c r="F8" s="91"/>
      <c r="G8" s="91"/>
      <c r="H8" s="86">
        <f t="shared" si="1"/>
        <v>1</v>
      </c>
    </row>
    <row r="9" spans="1:8" x14ac:dyDescent="0.25">
      <c r="A9" s="81"/>
      <c r="B9" s="87"/>
      <c r="C9" s="83"/>
      <c r="D9" s="84"/>
      <c r="E9" s="88">
        <f t="shared" ref="E9:G9" si="3">$C8*E8</f>
        <v>3953.1084941599997</v>
      </c>
      <c r="F9" s="88">
        <f t="shared" si="3"/>
        <v>0</v>
      </c>
      <c r="G9" s="88">
        <f t="shared" si="3"/>
        <v>0</v>
      </c>
      <c r="H9" s="89">
        <f>G9+F9+E9</f>
        <v>3953.1084941599997</v>
      </c>
    </row>
    <row r="10" spans="1:8" x14ac:dyDescent="0.25">
      <c r="A10" s="81">
        <v>4</v>
      </c>
      <c r="B10" s="82" t="str">
        <f>VLOOKUP(A10,PLANILHA!$A$6:$J$700,4,FALSE)</f>
        <v>Superestrutura</v>
      </c>
      <c r="C10" s="83">
        <f>VLOOKUP(A10,PLANILHA!$A$6:$J$700,10,FALSE)</f>
        <v>1094.7592711999998</v>
      </c>
      <c r="D10" s="84"/>
      <c r="E10" s="91">
        <v>1</v>
      </c>
      <c r="F10" s="90"/>
      <c r="G10" s="90"/>
      <c r="H10" s="86">
        <f t="shared" si="1"/>
        <v>1</v>
      </c>
    </row>
    <row r="11" spans="1:8" x14ac:dyDescent="0.25">
      <c r="A11" s="81"/>
      <c r="B11" s="87"/>
      <c r="C11" s="83"/>
      <c r="D11" s="84"/>
      <c r="E11" s="88">
        <f t="shared" ref="E11:G11" si="4">$C10*E10</f>
        <v>1094.7592711999998</v>
      </c>
      <c r="F11" s="88">
        <f t="shared" si="4"/>
        <v>0</v>
      </c>
      <c r="G11" s="88">
        <f t="shared" si="4"/>
        <v>0</v>
      </c>
      <c r="H11" s="89">
        <f>G11+F11+E11</f>
        <v>1094.7592711999998</v>
      </c>
    </row>
    <row r="12" spans="1:8" x14ac:dyDescent="0.25">
      <c r="A12" s="81">
        <v>5</v>
      </c>
      <c r="B12" s="82" t="str">
        <f>VLOOKUP(A12,PLANILHA!$A$6:$J$700,4,FALSE)</f>
        <v>Alvenaria</v>
      </c>
      <c r="C12" s="83">
        <f>VLOOKUP(A12,PLANILHA!$A$6:$J$700,10,FALSE)</f>
        <v>2173.0985707200002</v>
      </c>
      <c r="D12" s="84"/>
      <c r="E12" s="92"/>
      <c r="F12" s="92">
        <v>0.5</v>
      </c>
      <c r="G12" s="92">
        <v>0.5</v>
      </c>
      <c r="H12" s="86">
        <f t="shared" si="1"/>
        <v>1</v>
      </c>
    </row>
    <row r="13" spans="1:8" x14ac:dyDescent="0.25">
      <c r="A13" s="81"/>
      <c r="B13" s="93"/>
      <c r="C13" s="83"/>
      <c r="D13" s="84"/>
      <c r="E13" s="88">
        <f t="shared" ref="E13:G13" si="5">$C12*E12</f>
        <v>0</v>
      </c>
      <c r="F13" s="88">
        <f t="shared" si="5"/>
        <v>1086.5492853600001</v>
      </c>
      <c r="G13" s="88">
        <f t="shared" si="5"/>
        <v>1086.5492853600001</v>
      </c>
      <c r="H13" s="89">
        <f>G13+F13+E13</f>
        <v>2173.0985707200002</v>
      </c>
    </row>
    <row r="14" spans="1:8" x14ac:dyDescent="0.25">
      <c r="A14" s="81">
        <v>6</v>
      </c>
      <c r="B14" s="82" t="str">
        <f>VLOOKUP(A14,PLANILHA!$A$6:$J$700,4,FALSE)</f>
        <v>Esquadrias Banheiros Novos, Salas , Cozinha e Adm.</v>
      </c>
      <c r="C14" s="83">
        <f>VLOOKUP(A14,PLANILHA!$A$6:$J$700,10,FALSE)</f>
        <v>6105.3906928000006</v>
      </c>
      <c r="D14" s="84"/>
      <c r="E14" s="92"/>
      <c r="F14" s="92">
        <v>0.6</v>
      </c>
      <c r="G14" s="92">
        <v>0.4</v>
      </c>
      <c r="H14" s="86">
        <f t="shared" si="1"/>
        <v>1</v>
      </c>
    </row>
    <row r="15" spans="1:8" x14ac:dyDescent="0.25">
      <c r="A15" s="81"/>
      <c r="B15" s="93"/>
      <c r="C15" s="83"/>
      <c r="D15" s="84"/>
      <c r="E15" s="88">
        <f t="shared" ref="E15:G15" si="6">$C14*E14</f>
        <v>0</v>
      </c>
      <c r="F15" s="88">
        <f t="shared" si="6"/>
        <v>3663.2344156800004</v>
      </c>
      <c r="G15" s="88">
        <f t="shared" si="6"/>
        <v>2442.1562771200001</v>
      </c>
      <c r="H15" s="89">
        <f>G15+F15+E15</f>
        <v>6105.3906928000006</v>
      </c>
    </row>
    <row r="16" spans="1:8" x14ac:dyDescent="0.25">
      <c r="A16" s="81">
        <v>7</v>
      </c>
      <c r="B16" s="82" t="str">
        <f>VLOOKUP(A16,PLANILHA!$A$6:$J$700,4,FALSE)</f>
        <v>Cobertura Revisão</v>
      </c>
      <c r="C16" s="83">
        <f>VLOOKUP(A16,PLANILHA!$A$6:$J$700,10,FALSE)</f>
        <v>12038.360069120001</v>
      </c>
      <c r="D16" s="84"/>
      <c r="E16" s="92">
        <v>1</v>
      </c>
      <c r="F16" s="92">
        <v>0</v>
      </c>
      <c r="G16" s="92"/>
      <c r="H16" s="86">
        <f t="shared" si="1"/>
        <v>1</v>
      </c>
    </row>
    <row r="17" spans="1:8" x14ac:dyDescent="0.25">
      <c r="A17" s="81"/>
      <c r="B17" s="93"/>
      <c r="C17" s="83"/>
      <c r="D17" s="84"/>
      <c r="E17" s="88">
        <f t="shared" ref="E17:G17" si="7">$C16*E16</f>
        <v>12038.360069120001</v>
      </c>
      <c r="F17" s="88">
        <f t="shared" si="7"/>
        <v>0</v>
      </c>
      <c r="G17" s="88">
        <f t="shared" si="7"/>
        <v>0</v>
      </c>
      <c r="H17" s="89">
        <f>G17+F17+E17</f>
        <v>12038.360069120001</v>
      </c>
    </row>
    <row r="18" spans="1:8" x14ac:dyDescent="0.25">
      <c r="A18" s="81">
        <v>8</v>
      </c>
      <c r="B18" s="82" t="str">
        <f>VLOOKUP(A18,PLANILHA!$A$6:$J$700,4,FALSE)</f>
        <v>Cobertura Nova</v>
      </c>
      <c r="C18" s="83">
        <f>VLOOKUP(A18,PLANILHA!$A$6:$J$700,10,FALSE)</f>
        <v>3154.5040161600004</v>
      </c>
      <c r="D18" s="84"/>
      <c r="E18" s="94"/>
      <c r="F18" s="92">
        <v>0.5</v>
      </c>
      <c r="G18" s="92">
        <v>0.5</v>
      </c>
      <c r="H18" s="86">
        <f t="shared" si="1"/>
        <v>1</v>
      </c>
    </row>
    <row r="19" spans="1:8" x14ac:dyDescent="0.25">
      <c r="A19" s="81"/>
      <c r="B19" s="93"/>
      <c r="C19" s="83"/>
      <c r="D19" s="84"/>
      <c r="E19" s="88">
        <f t="shared" ref="E19:G19" si="8">$C18*E18</f>
        <v>0</v>
      </c>
      <c r="F19" s="88">
        <f t="shared" si="8"/>
        <v>1577.2520080800002</v>
      </c>
      <c r="G19" s="88">
        <f t="shared" si="8"/>
        <v>1577.2520080800002</v>
      </c>
      <c r="H19" s="89">
        <f>G19+F19+E19</f>
        <v>3154.5040161600004</v>
      </c>
    </row>
    <row r="20" spans="1:8" x14ac:dyDescent="0.25">
      <c r="A20" s="81">
        <v>9</v>
      </c>
      <c r="B20" s="82" t="str">
        <f>VLOOKUP(A20,PLANILHA!$A$6:$J$700,4,FALSE)</f>
        <v>Forro Geral</v>
      </c>
      <c r="C20" s="83">
        <f>VLOOKUP(A20,PLANILHA!$A$6:$J$700,10,FALSE)</f>
        <v>9350.6332662399982</v>
      </c>
      <c r="D20" s="84"/>
      <c r="E20" s="92"/>
      <c r="F20" s="92">
        <v>0.5</v>
      </c>
      <c r="G20" s="92">
        <v>0.5</v>
      </c>
      <c r="H20" s="86">
        <f t="shared" si="1"/>
        <v>1</v>
      </c>
    </row>
    <row r="21" spans="1:8" x14ac:dyDescent="0.25">
      <c r="A21" s="81"/>
      <c r="B21" s="93"/>
      <c r="C21" s="83"/>
      <c r="D21" s="84"/>
      <c r="E21" s="88">
        <f t="shared" ref="E21:G21" si="9">$C20*E20</f>
        <v>0</v>
      </c>
      <c r="F21" s="88">
        <f t="shared" si="9"/>
        <v>4675.3166331199991</v>
      </c>
      <c r="G21" s="88">
        <f t="shared" si="9"/>
        <v>4675.3166331199991</v>
      </c>
      <c r="H21" s="89">
        <f>G21+F21+E21</f>
        <v>9350.6332662399982</v>
      </c>
    </row>
    <row r="22" spans="1:8" x14ac:dyDescent="0.25">
      <c r="A22" s="81">
        <v>10</v>
      </c>
      <c r="B22" s="82" t="str">
        <f>VLOOKUP(A22,PLANILHA!$A$6:$J$700,4,FALSE)</f>
        <v>Pavimentação Banheiros Novos, Sala, Cozinha, Circ. e Adm.</v>
      </c>
      <c r="C22" s="83">
        <f>VLOOKUP(A22,PLANILHA!$A$6:$J$700,10,FALSE)</f>
        <v>20869.127635999997</v>
      </c>
      <c r="D22" s="84"/>
      <c r="E22" s="94"/>
      <c r="F22" s="92">
        <v>0.5</v>
      </c>
      <c r="G22" s="92">
        <v>0.5</v>
      </c>
      <c r="H22" s="86">
        <f t="shared" si="1"/>
        <v>1</v>
      </c>
    </row>
    <row r="23" spans="1:8" x14ac:dyDescent="0.25">
      <c r="A23" s="81"/>
      <c r="B23" s="93"/>
      <c r="C23" s="83"/>
      <c r="D23" s="84"/>
      <c r="E23" s="88">
        <f t="shared" ref="E23:G23" si="10">$C22*E22</f>
        <v>0</v>
      </c>
      <c r="F23" s="88">
        <f t="shared" si="10"/>
        <v>10434.563817999999</v>
      </c>
      <c r="G23" s="88">
        <f t="shared" si="10"/>
        <v>10434.563817999999</v>
      </c>
      <c r="H23" s="89">
        <f>G23+F23+E23</f>
        <v>20869.127635999997</v>
      </c>
    </row>
    <row r="24" spans="1:8" x14ac:dyDescent="0.25">
      <c r="A24" s="81">
        <v>11</v>
      </c>
      <c r="B24" s="82" t="str">
        <f>VLOOKUP(A24,PLANILHA!$A$6:$J$700,4,FALSE)</f>
        <v>Revestimento Banheiro Novo e Cozinha</v>
      </c>
      <c r="C24" s="83">
        <f>VLOOKUP(A24,PLANILHA!$A$6:$J$700,10,FALSE)</f>
        <v>8590.0372650400004</v>
      </c>
      <c r="D24" s="84"/>
      <c r="E24" s="94"/>
      <c r="F24" s="92">
        <v>0.5</v>
      </c>
      <c r="G24" s="92">
        <v>0.5</v>
      </c>
      <c r="H24" s="86">
        <f t="shared" si="1"/>
        <v>1</v>
      </c>
    </row>
    <row r="25" spans="1:8" x14ac:dyDescent="0.25">
      <c r="A25" s="81"/>
      <c r="B25" s="93"/>
      <c r="C25" s="83"/>
      <c r="D25" s="84"/>
      <c r="E25" s="88">
        <f t="shared" ref="E25:G25" si="11">$C24*E24</f>
        <v>0</v>
      </c>
      <c r="F25" s="88">
        <f t="shared" si="11"/>
        <v>4295.0186325200002</v>
      </c>
      <c r="G25" s="88">
        <f t="shared" si="11"/>
        <v>4295.0186325200002</v>
      </c>
      <c r="H25" s="89">
        <f>G25+F25+E25</f>
        <v>8590.0372650400004</v>
      </c>
    </row>
    <row r="26" spans="1:8" x14ac:dyDescent="0.25">
      <c r="A26" s="81">
        <v>12</v>
      </c>
      <c r="B26" s="82" t="str">
        <f>VLOOKUP(A26,PLANILHA!$A$6:$J$700,4,FALSE)</f>
        <v>Pintura</v>
      </c>
      <c r="C26" s="83">
        <f>VLOOKUP(A26,PLANILHA!$A$6:$J$700,10,FALSE)</f>
        <v>14708.924488719998</v>
      </c>
      <c r="D26" s="84"/>
      <c r="E26" s="90"/>
      <c r="F26" s="92">
        <v>0.5</v>
      </c>
      <c r="G26" s="92">
        <v>0.5</v>
      </c>
      <c r="H26" s="86">
        <f t="shared" si="1"/>
        <v>1</v>
      </c>
    </row>
    <row r="27" spans="1:8" x14ac:dyDescent="0.25">
      <c r="A27" s="81"/>
      <c r="B27" s="93"/>
      <c r="C27" s="83"/>
      <c r="D27" s="84"/>
      <c r="E27" s="88">
        <f t="shared" ref="E27:G27" si="12">$C26*E26</f>
        <v>0</v>
      </c>
      <c r="F27" s="88">
        <f t="shared" si="12"/>
        <v>7354.4622443599992</v>
      </c>
      <c r="G27" s="88">
        <f t="shared" si="12"/>
        <v>7354.4622443599992</v>
      </c>
      <c r="H27" s="89">
        <f>G27+F27+E27</f>
        <v>14708.924488719998</v>
      </c>
    </row>
    <row r="28" spans="1:8" x14ac:dyDescent="0.25">
      <c r="A28" s="81">
        <v>13</v>
      </c>
      <c r="B28" s="82" t="str">
        <f>VLOOKUP(A28,PLANILHA!$A$6:$J$700,4,FALSE)</f>
        <v>Instalações Hidrossanitárias</v>
      </c>
      <c r="C28" s="83">
        <f>VLOOKUP(A28,PLANILHA!$A$6:$J$700,10,FALSE)</f>
        <v>5756.2936480000008</v>
      </c>
      <c r="D28" s="84"/>
      <c r="E28" s="90"/>
      <c r="F28" s="92">
        <v>0.5</v>
      </c>
      <c r="G28" s="92">
        <v>0.5</v>
      </c>
      <c r="H28" s="86">
        <f t="shared" si="1"/>
        <v>1</v>
      </c>
    </row>
    <row r="29" spans="1:8" x14ac:dyDescent="0.25">
      <c r="A29" s="81"/>
      <c r="B29" s="93"/>
      <c r="C29" s="83"/>
      <c r="D29" s="84"/>
      <c r="E29" s="88">
        <f t="shared" ref="E29:G29" si="13">$C28*E28</f>
        <v>0</v>
      </c>
      <c r="F29" s="88">
        <f t="shared" si="13"/>
        <v>2878.1468240000004</v>
      </c>
      <c r="G29" s="88">
        <f t="shared" si="13"/>
        <v>2878.1468240000004</v>
      </c>
      <c r="H29" s="89">
        <f>G29+F29+E29</f>
        <v>5756.2936480000008</v>
      </c>
    </row>
    <row r="30" spans="1:8" x14ac:dyDescent="0.25">
      <c r="A30" s="81">
        <v>14</v>
      </c>
      <c r="B30" s="82" t="str">
        <f>VLOOKUP(A30,PLANILHA!$A$6:$J$700,4,FALSE)</f>
        <v>Instalações Elétricas</v>
      </c>
      <c r="C30" s="83">
        <f>VLOOKUP(A30,PLANILHA!$A$6:$J$700,10,FALSE)</f>
        <v>2624.4281280000005</v>
      </c>
      <c r="D30" s="84"/>
      <c r="E30" s="90"/>
      <c r="F30" s="92">
        <v>0.5</v>
      </c>
      <c r="G30" s="92">
        <v>0.5</v>
      </c>
      <c r="H30" s="86">
        <f t="shared" si="1"/>
        <v>1</v>
      </c>
    </row>
    <row r="31" spans="1:8" x14ac:dyDescent="0.25">
      <c r="A31" s="81"/>
      <c r="B31" s="93"/>
      <c r="C31" s="83"/>
      <c r="D31" s="84"/>
      <c r="E31" s="88">
        <f t="shared" ref="E31:G31" si="14">$C30*E30</f>
        <v>0</v>
      </c>
      <c r="F31" s="88">
        <f t="shared" si="14"/>
        <v>1312.2140640000002</v>
      </c>
      <c r="G31" s="88">
        <f t="shared" si="14"/>
        <v>1312.2140640000002</v>
      </c>
      <c r="H31" s="89">
        <f>G31+F31+E31</f>
        <v>2624.4281280000005</v>
      </c>
    </row>
    <row r="32" spans="1:8" x14ac:dyDescent="0.25">
      <c r="A32" s="81">
        <v>15</v>
      </c>
      <c r="B32" s="82" t="str">
        <f>VLOOKUP(A32,PLANILHA!$A$6:$J$700,4,FALSE)</f>
        <v>Louças , Acessórios e Metais</v>
      </c>
      <c r="C32" s="83">
        <f>VLOOKUP(A32,PLANILHA!$A$6:$J$700,10,FALSE)</f>
        <v>2334.7901975999998</v>
      </c>
      <c r="D32" s="84"/>
      <c r="E32" s="90"/>
      <c r="F32" s="90"/>
      <c r="G32" s="90">
        <v>1</v>
      </c>
      <c r="H32" s="86">
        <f t="shared" si="1"/>
        <v>1</v>
      </c>
    </row>
    <row r="33" spans="1:8" x14ac:dyDescent="0.25">
      <c r="A33" s="81"/>
      <c r="B33" s="93"/>
      <c r="C33" s="83"/>
      <c r="D33" s="84"/>
      <c r="E33" s="88">
        <f t="shared" ref="E33:G33" si="15">$C32*E32</f>
        <v>0</v>
      </c>
      <c r="F33" s="88">
        <f t="shared" si="15"/>
        <v>0</v>
      </c>
      <c r="G33" s="88">
        <f t="shared" si="15"/>
        <v>2334.7901975999998</v>
      </c>
      <c r="H33" s="89">
        <f>G33+F33+E33</f>
        <v>2334.7901975999998</v>
      </c>
    </row>
    <row r="34" spans="1:8" x14ac:dyDescent="0.25">
      <c r="A34" s="81">
        <v>16</v>
      </c>
      <c r="B34" s="82" t="str">
        <f>VLOOKUP(A34,PLANILHA!$A$6:$J$700,4,FALSE)</f>
        <v>Serviços Complementares</v>
      </c>
      <c r="C34" s="83">
        <f>VLOOKUP(A34,PLANILHA!$A$6:$J$700,10,FALSE)</f>
        <v>2633.2271728000001</v>
      </c>
      <c r="D34" s="84"/>
      <c r="E34" s="90"/>
      <c r="F34" s="90"/>
      <c r="G34" s="90">
        <v>1</v>
      </c>
      <c r="H34" s="86">
        <f t="shared" si="1"/>
        <v>1</v>
      </c>
    </row>
    <row r="35" spans="1:8" x14ac:dyDescent="0.25">
      <c r="A35" s="81"/>
      <c r="B35" s="93"/>
      <c r="C35" s="83"/>
      <c r="D35" s="84"/>
      <c r="E35" s="88">
        <f t="shared" ref="E35:G35" si="16">$C34*E34</f>
        <v>0</v>
      </c>
      <c r="F35" s="88">
        <f t="shared" si="16"/>
        <v>0</v>
      </c>
      <c r="G35" s="88">
        <f t="shared" si="16"/>
        <v>2633.2271728000001</v>
      </c>
      <c r="H35" s="89">
        <f>G35+F35+E35</f>
        <v>2633.2271728000001</v>
      </c>
    </row>
    <row r="36" spans="1:8" x14ac:dyDescent="0.25">
      <c r="A36" s="81">
        <v>17</v>
      </c>
      <c r="B36" s="82" t="str">
        <f>VLOOKUP(A36,PLANILHA!$A$6:$J$700,4,FALSE)</f>
        <v>Muro e Portão</v>
      </c>
      <c r="C36" s="83">
        <f>VLOOKUP(A36,PLANILHA!$A$6:$J$700,10,FALSE)</f>
        <v>50656.128137439984</v>
      </c>
      <c r="D36" s="84"/>
      <c r="E36" s="90">
        <v>0.4</v>
      </c>
      <c r="F36" s="90">
        <v>0.4</v>
      </c>
      <c r="G36" s="90">
        <v>0.2</v>
      </c>
      <c r="H36" s="86">
        <f t="shared" si="1"/>
        <v>1</v>
      </c>
    </row>
    <row r="37" spans="1:8" x14ac:dyDescent="0.25">
      <c r="A37" s="81"/>
      <c r="B37" s="93"/>
      <c r="C37" s="83"/>
      <c r="D37" s="84"/>
      <c r="E37" s="88">
        <f t="shared" ref="E37:G37" si="17">$C36*E36</f>
        <v>20262.451254975997</v>
      </c>
      <c r="F37" s="88">
        <f t="shared" si="17"/>
        <v>20262.451254975997</v>
      </c>
      <c r="G37" s="88">
        <f t="shared" si="17"/>
        <v>10131.225627487998</v>
      </c>
      <c r="H37" s="89">
        <f>G37+F37+E37</f>
        <v>50656.128137439991</v>
      </c>
    </row>
    <row r="38" spans="1:8" x14ac:dyDescent="0.25">
      <c r="A38" s="81">
        <v>18</v>
      </c>
      <c r="B38" s="82" t="str">
        <f>VLOOKUP(A38,PLANILHA!$A$6:$J$700,4,FALSE)</f>
        <v>Serviços Finais</v>
      </c>
      <c r="C38" s="83">
        <f>VLOOKUP(A38,PLANILHA!$A$6:$J$700,10,FALSE)</f>
        <v>1470.83664</v>
      </c>
      <c r="D38" s="84"/>
      <c r="E38" s="90">
        <v>0</v>
      </c>
      <c r="F38" s="90">
        <v>0</v>
      </c>
      <c r="G38" s="90">
        <v>1</v>
      </c>
      <c r="H38" s="86">
        <f t="shared" si="1"/>
        <v>1</v>
      </c>
    </row>
    <row r="39" spans="1:8" x14ac:dyDescent="0.25">
      <c r="A39" s="81"/>
      <c r="B39" s="93"/>
      <c r="C39" s="83"/>
      <c r="D39" s="84"/>
      <c r="E39" s="88">
        <f t="shared" ref="E39:G41" si="18">$C38*E38</f>
        <v>0</v>
      </c>
      <c r="F39" s="88">
        <f t="shared" si="18"/>
        <v>0</v>
      </c>
      <c r="G39" s="88">
        <f t="shared" si="18"/>
        <v>1470.83664</v>
      </c>
      <c r="H39" s="89">
        <f>G39+F39+E39</f>
        <v>1470.83664</v>
      </c>
    </row>
    <row r="40" spans="1:8" x14ac:dyDescent="0.25">
      <c r="A40" s="81">
        <v>19</v>
      </c>
      <c r="B40" s="82" t="str">
        <f>VLOOKUP(A40,PLANILHA!$A$6:$J$700,4,FALSE)</f>
        <v>Administração Local</v>
      </c>
      <c r="C40" s="83">
        <f>VLOOKUP(A40,PLANILHA!$A$6:$J$700,10,FALSE)</f>
        <v>6060.1516639999991</v>
      </c>
      <c r="D40" s="84"/>
      <c r="E40" s="92">
        <v>0.35</v>
      </c>
      <c r="F40" s="92">
        <v>0.35</v>
      </c>
      <c r="G40" s="92">
        <v>0.3</v>
      </c>
      <c r="H40" s="86">
        <f t="shared" si="1"/>
        <v>0.99999999999999989</v>
      </c>
    </row>
    <row r="41" spans="1:8" ht="15.75" thickBot="1" x14ac:dyDescent="0.3">
      <c r="A41" s="81"/>
      <c r="B41" s="95"/>
      <c r="C41" s="83"/>
      <c r="D41" s="84"/>
      <c r="E41" s="88">
        <f t="shared" si="18"/>
        <v>2121.0530823999998</v>
      </c>
      <c r="F41" s="88">
        <f t="shared" si="18"/>
        <v>2121.0530823999998</v>
      </c>
      <c r="G41" s="88">
        <f t="shared" si="18"/>
        <v>1818.0454991999998</v>
      </c>
      <c r="H41" s="89">
        <f>G41+F41+E41</f>
        <v>6060.1516639999991</v>
      </c>
    </row>
    <row r="42" spans="1:8" ht="15.75" thickBot="1" x14ac:dyDescent="0.3">
      <c r="A42" s="177" t="s">
        <v>425</v>
      </c>
      <c r="B42" s="178"/>
      <c r="C42" s="96">
        <f>SUM(C4:C41)</f>
        <v>156294.53556639998</v>
      </c>
      <c r="D42" s="97">
        <f>SUM(D4:D41)</f>
        <v>0</v>
      </c>
      <c r="E42" s="98">
        <f>E41+E39+E37+E35+E33+E31+E29+E27+E25+E23+E21+E19+E17+E15+E13+E11+E9+E7+E5</f>
        <v>42190.468380255996</v>
      </c>
      <c r="F42" s="98">
        <f>F41+F39+F37+F35+F33+F31+F29+F27+F25+F23+F21+F19+F17+F15+F13+F11+F9+F7+F5</f>
        <v>59660.262262495991</v>
      </c>
      <c r="G42" s="98">
        <f>G41+G39+G37+G35+G33+G31+G29+G27+G25+G23+G21+G19+G17+G15+G13+G11+G9+G7+G5</f>
        <v>54443.804923647993</v>
      </c>
      <c r="H42" s="179">
        <f>H41+H39+H37+H35+H33+H31+H27+H29+H25+H23+H21+H19+H17+H15+H13+H11+H9+H7+H5</f>
        <v>156294.53556639995</v>
      </c>
    </row>
    <row r="43" spans="1:8" x14ac:dyDescent="0.25">
      <c r="A43" s="182" t="s">
        <v>426</v>
      </c>
      <c r="B43" s="183"/>
      <c r="C43" s="183"/>
      <c r="D43" s="183"/>
      <c r="E43" s="98">
        <f>E42</f>
        <v>42190.468380255996</v>
      </c>
      <c r="F43" s="98">
        <f t="shared" ref="F43:G43" si="19">F42+E43</f>
        <v>101850.73064275199</v>
      </c>
      <c r="G43" s="98">
        <f t="shared" si="19"/>
        <v>156294.53556639998</v>
      </c>
      <c r="H43" s="180"/>
    </row>
    <row r="44" spans="1:8" x14ac:dyDescent="0.25">
      <c r="A44" s="184"/>
      <c r="B44" s="185"/>
      <c r="C44" s="185"/>
      <c r="D44" s="185"/>
      <c r="E44" s="99">
        <f>E42/$C$42</f>
        <v>0.26994205669034316</v>
      </c>
      <c r="F44" s="99">
        <f>F42/$C$42</f>
        <v>0.38171687862465287</v>
      </c>
      <c r="G44" s="99">
        <f>G42/$C$42</f>
        <v>0.34834106468500398</v>
      </c>
      <c r="H44" s="180"/>
    </row>
    <row r="45" spans="1:8" ht="15.75" thickBot="1" x14ac:dyDescent="0.3">
      <c r="A45" s="186"/>
      <c r="B45" s="187"/>
      <c r="C45" s="187"/>
      <c r="D45" s="187"/>
      <c r="E45" s="90">
        <f>E44</f>
        <v>0.26994205669034316</v>
      </c>
      <c r="F45" s="90">
        <f t="shared" ref="F45:G45" si="20">F44+E45</f>
        <v>0.65165893531499597</v>
      </c>
      <c r="G45" s="90">
        <f t="shared" si="20"/>
        <v>1</v>
      </c>
      <c r="H45" s="181"/>
    </row>
  </sheetData>
  <mergeCells count="5">
    <mergeCell ref="H1:H3"/>
    <mergeCell ref="A2:G2"/>
    <mergeCell ref="A42:B42"/>
    <mergeCell ref="H42:H45"/>
    <mergeCell ref="A43:D45"/>
  </mergeCells>
  <printOptions horizontalCentered="1"/>
  <pageMargins left="0.39370078740157483" right="0.39370078740157483" top="1.1811023622047245" bottom="1.1811023622047245" header="0.19685039370078741" footer="0.19685039370078741"/>
  <pageSetup paperSize="9" scale="72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8" t="s">
        <v>427</v>
      </c>
      <c r="B1" s="189"/>
      <c r="C1" s="190"/>
    </row>
    <row r="2" spans="1:3" x14ac:dyDescent="0.25">
      <c r="A2" s="191" t="s">
        <v>428</v>
      </c>
      <c r="B2" s="192"/>
      <c r="C2" s="100" t="s">
        <v>429</v>
      </c>
    </row>
    <row r="3" spans="1:3" x14ac:dyDescent="0.25">
      <c r="A3" s="101" t="s">
        <v>430</v>
      </c>
      <c r="B3" s="102"/>
      <c r="C3" s="103">
        <v>4.5999999999999999E-2</v>
      </c>
    </row>
    <row r="4" spans="1:3" x14ac:dyDescent="0.25">
      <c r="A4" s="101" t="s">
        <v>431</v>
      </c>
      <c r="B4" s="102"/>
      <c r="C4" s="103">
        <v>7.0000000000000001E-3</v>
      </c>
    </row>
    <row r="5" spans="1:3" x14ac:dyDescent="0.25">
      <c r="A5" s="101" t="s">
        <v>432</v>
      </c>
      <c r="B5" s="102"/>
      <c r="C5" s="103">
        <v>9.7000000000000003E-3</v>
      </c>
    </row>
    <row r="6" spans="1:3" x14ac:dyDescent="0.25">
      <c r="A6" s="101" t="s">
        <v>433</v>
      </c>
      <c r="B6" s="104"/>
      <c r="C6" s="103">
        <v>8.0000000000000002E-3</v>
      </c>
    </row>
    <row r="7" spans="1:3" ht="15.75" thickBot="1" x14ac:dyDescent="0.3">
      <c r="A7" s="105"/>
      <c r="B7" s="106" t="s">
        <v>434</v>
      </c>
      <c r="C7" s="107">
        <f>SUM(C3:C6)</f>
        <v>7.0700000000000013E-2</v>
      </c>
    </row>
    <row r="8" spans="1:3" ht="15.75" thickTop="1" x14ac:dyDescent="0.25">
      <c r="A8" s="101"/>
      <c r="B8" s="108"/>
      <c r="C8" s="109"/>
    </row>
    <row r="9" spans="1:3" x14ac:dyDescent="0.25">
      <c r="A9" s="193" t="s">
        <v>435</v>
      </c>
      <c r="B9" s="194"/>
      <c r="C9" s="110" t="s">
        <v>429</v>
      </c>
    </row>
    <row r="10" spans="1:3" x14ac:dyDescent="0.25">
      <c r="A10" s="111" t="s">
        <v>436</v>
      </c>
      <c r="B10" s="112"/>
      <c r="C10" s="113">
        <v>6.5000000000000002E-2</v>
      </c>
    </row>
    <row r="11" spans="1:3" ht="15.75" thickBot="1" x14ac:dyDescent="0.3">
      <c r="A11" s="105"/>
      <c r="B11" s="106" t="s">
        <v>434</v>
      </c>
      <c r="C11" s="107">
        <f>SUM(C10)</f>
        <v>6.5000000000000002E-2</v>
      </c>
    </row>
    <row r="12" spans="1:3" ht="15.75" thickTop="1" x14ac:dyDescent="0.25">
      <c r="A12" s="101"/>
      <c r="B12" s="114"/>
      <c r="C12" s="115"/>
    </row>
    <row r="13" spans="1:3" x14ac:dyDescent="0.25">
      <c r="A13" s="193" t="s">
        <v>437</v>
      </c>
      <c r="B13" s="194"/>
      <c r="C13" s="110" t="s">
        <v>429</v>
      </c>
    </row>
    <row r="14" spans="1:3" x14ac:dyDescent="0.25">
      <c r="A14" s="116" t="s">
        <v>438</v>
      </c>
      <c r="B14" s="114"/>
      <c r="C14" s="103">
        <v>6.4999999999999997E-3</v>
      </c>
    </row>
    <row r="15" spans="1:3" x14ac:dyDescent="0.25">
      <c r="A15" s="116" t="s">
        <v>439</v>
      </c>
      <c r="B15" s="114"/>
      <c r="C15" s="103">
        <v>0.03</v>
      </c>
    </row>
    <row r="16" spans="1:3" x14ac:dyDescent="0.25">
      <c r="A16" s="117" t="s">
        <v>440</v>
      </c>
      <c r="B16" s="118"/>
      <c r="C16" s="119">
        <v>0.05</v>
      </c>
    </row>
    <row r="17" spans="1:3" x14ac:dyDescent="0.25">
      <c r="A17" s="101" t="s">
        <v>441</v>
      </c>
      <c r="B17" s="114"/>
      <c r="C17" s="103">
        <v>0</v>
      </c>
    </row>
    <row r="18" spans="1:3" ht="15.75" thickBot="1" x14ac:dyDescent="0.3">
      <c r="A18" s="120"/>
      <c r="B18" s="121" t="s">
        <v>434</v>
      </c>
      <c r="C18" s="122">
        <f>SUM(C14:C17)</f>
        <v>8.6499999999999994E-2</v>
      </c>
    </row>
    <row r="19" spans="1:3" ht="15.75" thickTop="1" x14ac:dyDescent="0.25">
      <c r="A19" s="101"/>
      <c r="B19" s="114"/>
      <c r="C19" s="115"/>
    </row>
    <row r="20" spans="1:3" ht="15.75" x14ac:dyDescent="0.25">
      <c r="A20" s="123" t="s">
        <v>442</v>
      </c>
      <c r="B20" s="124"/>
      <c r="C20" s="125">
        <f>ROUND((((1+C3+C6+C5)*(1+C4)*(1+C10)/((1-C18)))-1),4)</f>
        <v>0.24879999999999999</v>
      </c>
    </row>
    <row r="21" spans="1:3" x14ac:dyDescent="0.25">
      <c r="A21" s="126"/>
      <c r="B21" s="114"/>
      <c r="C21" s="127"/>
    </row>
    <row r="22" spans="1:3" x14ac:dyDescent="0.25">
      <c r="A22" s="128"/>
      <c r="B22" s="128"/>
      <c r="C22" s="128"/>
    </row>
    <row r="23" spans="1:3" x14ac:dyDescent="0.25">
      <c r="A23" s="128"/>
      <c r="B23" s="128"/>
      <c r="C23" s="128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G23" sqref="G23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200" t="s">
        <v>443</v>
      </c>
      <c r="B1" s="201"/>
      <c r="C1" s="201"/>
      <c r="D1" s="202"/>
    </row>
    <row r="2" spans="1:4" ht="15.75" thickBot="1" x14ac:dyDescent="0.3">
      <c r="A2" s="203" t="s">
        <v>444</v>
      </c>
      <c r="B2" s="204"/>
      <c r="C2" s="204"/>
      <c r="D2" s="205"/>
    </row>
    <row r="3" spans="1:4" x14ac:dyDescent="0.25">
      <c r="A3" s="206" t="s">
        <v>198</v>
      </c>
      <c r="B3" s="208" t="s">
        <v>203</v>
      </c>
      <c r="C3" s="208" t="s">
        <v>445</v>
      </c>
      <c r="D3" s="210"/>
    </row>
    <row r="4" spans="1:4" ht="15.75" thickBot="1" x14ac:dyDescent="0.3">
      <c r="A4" s="207"/>
      <c r="B4" s="209"/>
      <c r="C4" s="129" t="s">
        <v>446</v>
      </c>
      <c r="D4" s="130" t="s">
        <v>447</v>
      </c>
    </row>
    <row r="5" spans="1:4" x14ac:dyDescent="0.25">
      <c r="A5" s="195" t="s">
        <v>448</v>
      </c>
      <c r="B5" s="196"/>
      <c r="C5" s="196"/>
      <c r="D5" s="197"/>
    </row>
    <row r="6" spans="1:4" x14ac:dyDescent="0.25">
      <c r="A6" s="131" t="s">
        <v>449</v>
      </c>
      <c r="B6" s="132" t="s">
        <v>450</v>
      </c>
      <c r="C6" s="133">
        <v>0.2</v>
      </c>
      <c r="D6" s="134">
        <v>0.2</v>
      </c>
    </row>
    <row r="7" spans="1:4" x14ac:dyDescent="0.25">
      <c r="A7" s="131" t="s">
        <v>451</v>
      </c>
      <c r="B7" s="132" t="s">
        <v>452</v>
      </c>
      <c r="C7" s="133">
        <v>1.4999999999999999E-2</v>
      </c>
      <c r="D7" s="134">
        <v>1.4999999999999999E-2</v>
      </c>
    </row>
    <row r="8" spans="1:4" x14ac:dyDescent="0.25">
      <c r="A8" s="131" t="s">
        <v>453</v>
      </c>
      <c r="B8" s="132" t="s">
        <v>454</v>
      </c>
      <c r="C8" s="133">
        <v>0.01</v>
      </c>
      <c r="D8" s="134">
        <v>0.01</v>
      </c>
    </row>
    <row r="9" spans="1:4" x14ac:dyDescent="0.25">
      <c r="A9" s="131" t="s">
        <v>455</v>
      </c>
      <c r="B9" s="132" t="s">
        <v>456</v>
      </c>
      <c r="C9" s="133">
        <v>2E-3</v>
      </c>
      <c r="D9" s="134">
        <v>2E-3</v>
      </c>
    </row>
    <row r="10" spans="1:4" x14ac:dyDescent="0.25">
      <c r="A10" s="131" t="s">
        <v>457</v>
      </c>
      <c r="B10" s="132" t="s">
        <v>458</v>
      </c>
      <c r="C10" s="133">
        <v>6.0000000000000001E-3</v>
      </c>
      <c r="D10" s="134">
        <v>6.0000000000000001E-3</v>
      </c>
    </row>
    <row r="11" spans="1:4" x14ac:dyDescent="0.25">
      <c r="A11" s="131" t="s">
        <v>459</v>
      </c>
      <c r="B11" s="132" t="s">
        <v>460</v>
      </c>
      <c r="C11" s="133">
        <v>2.5000000000000001E-2</v>
      </c>
      <c r="D11" s="134">
        <v>2.5000000000000001E-2</v>
      </c>
    </row>
    <row r="12" spans="1:4" x14ac:dyDescent="0.25">
      <c r="A12" s="131" t="s">
        <v>461</v>
      </c>
      <c r="B12" s="132" t="s">
        <v>462</v>
      </c>
      <c r="C12" s="133">
        <v>0.03</v>
      </c>
      <c r="D12" s="134">
        <v>0.03</v>
      </c>
    </row>
    <row r="13" spans="1:4" x14ac:dyDescent="0.25">
      <c r="A13" s="131" t="s">
        <v>463</v>
      </c>
      <c r="B13" s="132" t="s">
        <v>464</v>
      </c>
      <c r="C13" s="133">
        <v>0.08</v>
      </c>
      <c r="D13" s="134">
        <v>0.08</v>
      </c>
    </row>
    <row r="14" spans="1:4" x14ac:dyDescent="0.25">
      <c r="A14" s="131" t="s">
        <v>465</v>
      </c>
      <c r="B14" s="132" t="s">
        <v>466</v>
      </c>
      <c r="C14" s="133">
        <v>0</v>
      </c>
      <c r="D14" s="134">
        <v>0</v>
      </c>
    </row>
    <row r="15" spans="1:4" x14ac:dyDescent="0.25">
      <c r="A15" s="135" t="s">
        <v>467</v>
      </c>
      <c r="B15" s="136" t="s">
        <v>102</v>
      </c>
      <c r="C15" s="137">
        <f>SUM(C6:C14)</f>
        <v>0.36800000000000005</v>
      </c>
      <c r="D15" s="138">
        <f>SUM(D6:D14)</f>
        <v>0.36800000000000005</v>
      </c>
    </row>
    <row r="16" spans="1:4" x14ac:dyDescent="0.25">
      <c r="A16" s="195" t="s">
        <v>468</v>
      </c>
      <c r="B16" s="196"/>
      <c r="C16" s="196"/>
      <c r="D16" s="197"/>
    </row>
    <row r="17" spans="1:4" x14ac:dyDescent="0.25">
      <c r="A17" s="131" t="s">
        <v>469</v>
      </c>
      <c r="B17" s="132" t="s">
        <v>470</v>
      </c>
      <c r="C17" s="133">
        <v>0.18140000000000001</v>
      </c>
      <c r="D17" s="139" t="s">
        <v>471</v>
      </c>
    </row>
    <row r="18" spans="1:4" x14ac:dyDescent="0.25">
      <c r="A18" s="131" t="s">
        <v>472</v>
      </c>
      <c r="B18" s="132" t="s">
        <v>473</v>
      </c>
      <c r="C18" s="133">
        <v>4.1599999999999998E-2</v>
      </c>
      <c r="D18" s="139" t="s">
        <v>471</v>
      </c>
    </row>
    <row r="19" spans="1:4" x14ac:dyDescent="0.25">
      <c r="A19" s="131" t="s">
        <v>474</v>
      </c>
      <c r="B19" s="132" t="s">
        <v>475</v>
      </c>
      <c r="C19" s="133">
        <v>9.2999999999999992E-3</v>
      </c>
      <c r="D19" s="134">
        <v>7.0000000000000001E-3</v>
      </c>
    </row>
    <row r="20" spans="1:4" x14ac:dyDescent="0.25">
      <c r="A20" s="131" t="s">
        <v>476</v>
      </c>
      <c r="B20" s="132" t="s">
        <v>477</v>
      </c>
      <c r="C20" s="133">
        <v>0.111</v>
      </c>
      <c r="D20" s="134">
        <v>8.3299999999999999E-2</v>
      </c>
    </row>
    <row r="21" spans="1:4" x14ac:dyDescent="0.25">
      <c r="A21" s="131" t="s">
        <v>478</v>
      </c>
      <c r="B21" s="132" t="s">
        <v>479</v>
      </c>
      <c r="C21" s="133">
        <v>6.9999999999999999E-4</v>
      </c>
      <c r="D21" s="134">
        <v>5.0000000000000001E-4</v>
      </c>
    </row>
    <row r="22" spans="1:4" x14ac:dyDescent="0.25">
      <c r="A22" s="131" t="s">
        <v>480</v>
      </c>
      <c r="B22" s="132" t="s">
        <v>481</v>
      </c>
      <c r="C22" s="133">
        <v>7.4000000000000003E-3</v>
      </c>
      <c r="D22" s="134">
        <v>5.5999999999999999E-3</v>
      </c>
    </row>
    <row r="23" spans="1:4" x14ac:dyDescent="0.25">
      <c r="A23" s="131" t="s">
        <v>482</v>
      </c>
      <c r="B23" s="132" t="s">
        <v>483</v>
      </c>
      <c r="C23" s="133">
        <v>2.8299999999999999E-2</v>
      </c>
      <c r="D23" s="139" t="s">
        <v>471</v>
      </c>
    </row>
    <row r="24" spans="1:4" x14ac:dyDescent="0.25">
      <c r="A24" s="131" t="s">
        <v>484</v>
      </c>
      <c r="B24" s="132" t="s">
        <v>485</v>
      </c>
      <c r="C24" s="133">
        <v>1.1000000000000001E-3</v>
      </c>
      <c r="D24" s="134">
        <v>8.0000000000000004E-4</v>
      </c>
    </row>
    <row r="25" spans="1:4" x14ac:dyDescent="0.25">
      <c r="A25" s="131" t="s">
        <v>486</v>
      </c>
      <c r="B25" s="132" t="s">
        <v>487</v>
      </c>
      <c r="C25" s="133">
        <v>0.1086</v>
      </c>
      <c r="D25" s="134">
        <v>8.1500000000000003E-2</v>
      </c>
    </row>
    <row r="26" spans="1:4" x14ac:dyDescent="0.25">
      <c r="A26" s="131" t="s">
        <v>488</v>
      </c>
      <c r="B26" s="132" t="s">
        <v>489</v>
      </c>
      <c r="C26" s="133">
        <v>2.9999999999999997E-4</v>
      </c>
      <c r="D26" s="134">
        <v>2.0000000000000001E-4</v>
      </c>
    </row>
    <row r="27" spans="1:4" x14ac:dyDescent="0.25">
      <c r="A27" s="135" t="s">
        <v>490</v>
      </c>
      <c r="B27" s="136" t="s">
        <v>102</v>
      </c>
      <c r="C27" s="137">
        <f>SUM(C17:C26)</f>
        <v>0.48969999999999997</v>
      </c>
      <c r="D27" s="138">
        <f>D19+D20+D21+D22+D24+D25+D26</f>
        <v>0.1789</v>
      </c>
    </row>
    <row r="28" spans="1:4" x14ac:dyDescent="0.25">
      <c r="A28" s="195" t="s">
        <v>491</v>
      </c>
      <c r="B28" s="196"/>
      <c r="C28" s="196"/>
      <c r="D28" s="197"/>
    </row>
    <row r="29" spans="1:4" x14ac:dyDescent="0.25">
      <c r="A29" s="131" t="s">
        <v>492</v>
      </c>
      <c r="B29" s="132" t="s">
        <v>493</v>
      </c>
      <c r="C29" s="133">
        <v>7.1400000000000005E-2</v>
      </c>
      <c r="D29" s="134">
        <v>5.3600000000000002E-2</v>
      </c>
    </row>
    <row r="30" spans="1:4" x14ac:dyDescent="0.25">
      <c r="A30" s="131" t="s">
        <v>494</v>
      </c>
      <c r="B30" s="132" t="s">
        <v>495</v>
      </c>
      <c r="C30" s="133">
        <v>1.6999999999999999E-3</v>
      </c>
      <c r="D30" s="134">
        <v>1.2999999999999999E-3</v>
      </c>
    </row>
    <row r="31" spans="1:4" x14ac:dyDescent="0.25">
      <c r="A31" s="131" t="s">
        <v>496</v>
      </c>
      <c r="B31" s="132" t="s">
        <v>497</v>
      </c>
      <c r="C31" s="133">
        <v>3.2000000000000001E-2</v>
      </c>
      <c r="D31" s="134">
        <v>2.41E-2</v>
      </c>
    </row>
    <row r="32" spans="1:4" x14ac:dyDescent="0.25">
      <c r="A32" s="131" t="s">
        <v>498</v>
      </c>
      <c r="B32" s="132" t="s">
        <v>499</v>
      </c>
      <c r="C32" s="133">
        <v>5.3100000000000001E-2</v>
      </c>
      <c r="D32" s="134">
        <v>3.9899999999999998E-2</v>
      </c>
    </row>
    <row r="33" spans="1:4" x14ac:dyDescent="0.25">
      <c r="A33" s="131" t="s">
        <v>500</v>
      </c>
      <c r="B33" s="132" t="s">
        <v>501</v>
      </c>
      <c r="C33" s="133">
        <v>6.0000000000000001E-3</v>
      </c>
      <c r="D33" s="134">
        <v>4.4999999999999997E-3</v>
      </c>
    </row>
    <row r="34" spans="1:4" x14ac:dyDescent="0.25">
      <c r="A34" s="135" t="s">
        <v>502</v>
      </c>
      <c r="B34" s="136" t="s">
        <v>102</v>
      </c>
      <c r="C34" s="137">
        <f>SUM(C29:C33)</f>
        <v>0.16420000000000001</v>
      </c>
      <c r="D34" s="138">
        <f>SUM(D29:D33)</f>
        <v>0.12340000000000001</v>
      </c>
    </row>
    <row r="35" spans="1:4" x14ac:dyDescent="0.25">
      <c r="A35" s="195" t="s">
        <v>503</v>
      </c>
      <c r="B35" s="196"/>
      <c r="C35" s="196"/>
      <c r="D35" s="197"/>
    </row>
    <row r="36" spans="1:4" x14ac:dyDescent="0.25">
      <c r="A36" s="131" t="s">
        <v>504</v>
      </c>
      <c r="B36" s="132" t="s">
        <v>505</v>
      </c>
      <c r="C36" s="133">
        <v>0.1802</v>
      </c>
      <c r="D36" s="134">
        <v>6.5799999999999997E-2</v>
      </c>
    </row>
    <row r="37" spans="1:4" ht="36" x14ac:dyDescent="0.25">
      <c r="A37" s="131" t="s">
        <v>506</v>
      </c>
      <c r="B37" s="132" t="s">
        <v>507</v>
      </c>
      <c r="C37" s="133">
        <v>6.3E-3</v>
      </c>
      <c r="D37" s="134">
        <v>4.4999999999999997E-3</v>
      </c>
    </row>
    <row r="38" spans="1:4" x14ac:dyDescent="0.25">
      <c r="A38" s="135" t="s">
        <v>508</v>
      </c>
      <c r="B38" s="136" t="s">
        <v>102</v>
      </c>
      <c r="C38" s="137">
        <f>SUM(C36:C37)</f>
        <v>0.1865</v>
      </c>
      <c r="D38" s="138">
        <v>7.0599999999999996E-2</v>
      </c>
    </row>
    <row r="39" spans="1:4" ht="15.75" thickBot="1" x14ac:dyDescent="0.3">
      <c r="A39" s="198" t="s">
        <v>509</v>
      </c>
      <c r="B39" s="199"/>
      <c r="C39" s="140">
        <f>C15+C27+C34+C38</f>
        <v>1.2084000000000001</v>
      </c>
      <c r="D39" s="141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2018-08-16T21:01:56Z</cp:lastPrinted>
  <dcterms:created xsi:type="dcterms:W3CDTF">2018-06-03T15:57:34Z</dcterms:created>
  <dcterms:modified xsi:type="dcterms:W3CDTF">2018-08-21T18:14:40Z</dcterms:modified>
</cp:coreProperties>
</file>