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PLANILHA" sheetId="1" r:id="rId1"/>
    <sheet name="CADERNO DE COMPOSIÇÃO" sheetId="2" r:id="rId2"/>
    <sheet name="CRONOGRAMA" sheetId="3" r:id="rId3"/>
    <sheet name="BDI" sheetId="4" r:id="rId4"/>
    <sheet name="ENCARGOS SOCIAIS" sheetId="5" r:id="rId5"/>
  </sheets>
  <externalReferences>
    <externalReference r:id="rId6"/>
  </externalReferences>
  <definedNames>
    <definedName name="_xlnm.Print_Area" localSheetId="1">'CADERNO DE COMPOSIÇÃO'!$A$1:$I$204</definedName>
    <definedName name="_xlnm.Print_Area" localSheetId="0">PLANILHA!$A$1:$J$40</definedName>
  </definedNames>
  <calcPr calcId="145621"/>
</workbook>
</file>

<file path=xl/calcChain.xml><?xml version="1.0" encoding="utf-8"?>
<calcChain xmlns="http://schemas.openxmlformats.org/spreadsheetml/2006/main">
  <c r="B3" i="1" l="1"/>
  <c r="C38" i="5"/>
  <c r="D34" i="5"/>
  <c r="C34" i="5"/>
  <c r="D27" i="5"/>
  <c r="C27" i="5"/>
  <c r="D15" i="5"/>
  <c r="D39" i="5" s="1"/>
  <c r="C15" i="5"/>
  <c r="C39" i="5" s="1"/>
  <c r="C18" i="4"/>
  <c r="C20" i="4" s="1"/>
  <c r="C11" i="4"/>
  <c r="C7" i="4"/>
  <c r="B24" i="3"/>
  <c r="B22" i="3"/>
  <c r="B20" i="3"/>
  <c r="B18" i="3"/>
  <c r="B16" i="3"/>
  <c r="B14" i="3"/>
  <c r="B12" i="3"/>
  <c r="B10" i="3"/>
  <c r="B8" i="3"/>
  <c r="B6" i="3"/>
  <c r="B4" i="3"/>
  <c r="B1" i="3"/>
  <c r="D26" i="3"/>
  <c r="H24" i="3"/>
  <c r="H22" i="3"/>
  <c r="H20" i="3"/>
  <c r="H18" i="3"/>
  <c r="H16" i="3"/>
  <c r="H14" i="3"/>
  <c r="H12" i="3"/>
  <c r="H10" i="3"/>
  <c r="H8" i="3"/>
  <c r="H6" i="3"/>
  <c r="G5" i="3"/>
  <c r="F5" i="3"/>
  <c r="H4" i="3"/>
  <c r="A1" i="3"/>
  <c r="B4" i="2"/>
  <c r="B3" i="2"/>
  <c r="A199" i="2" l="1"/>
  <c r="I199" i="2" s="1"/>
  <c r="H202" i="2"/>
  <c r="I202" i="2" s="1"/>
  <c r="H201" i="2"/>
  <c r="I201" i="2" s="1"/>
  <c r="I193" i="2"/>
  <c r="B193" i="2"/>
  <c r="H195" i="2"/>
  <c r="I195" i="2" s="1"/>
  <c r="I196" i="2" s="1"/>
  <c r="J193" i="2" s="1"/>
  <c r="A186" i="2"/>
  <c r="B186" i="2" s="1"/>
  <c r="H188" i="2"/>
  <c r="I188" i="2" s="1"/>
  <c r="H189" i="2"/>
  <c r="I189" i="2" s="1"/>
  <c r="I181" i="2"/>
  <c r="H181" i="2"/>
  <c r="A176" i="2"/>
  <c r="I176" i="2" s="1"/>
  <c r="H182" i="2"/>
  <c r="I182" i="2" s="1"/>
  <c r="H180" i="2"/>
  <c r="I180" i="2" s="1"/>
  <c r="H179" i="2"/>
  <c r="I179" i="2" s="1"/>
  <c r="H178" i="2"/>
  <c r="I178" i="2" s="1"/>
  <c r="I167" i="2"/>
  <c r="B167" i="2"/>
  <c r="I157" i="2"/>
  <c r="B157" i="2"/>
  <c r="I150" i="2"/>
  <c r="B150" i="2"/>
  <c r="H172" i="2"/>
  <c r="I172" i="2" s="1"/>
  <c r="H171" i="2"/>
  <c r="I171" i="2" s="1"/>
  <c r="H170" i="2"/>
  <c r="I170" i="2" s="1"/>
  <c r="H169" i="2"/>
  <c r="I169" i="2" s="1"/>
  <c r="H163" i="2"/>
  <c r="I163" i="2" s="1"/>
  <c r="H162" i="2"/>
  <c r="I162" i="2" s="1"/>
  <c r="H161" i="2"/>
  <c r="I161" i="2" s="1"/>
  <c r="H160" i="2"/>
  <c r="I160" i="2" s="1"/>
  <c r="H159" i="2"/>
  <c r="I159" i="2" s="1"/>
  <c r="H153" i="2"/>
  <c r="I153" i="2" s="1"/>
  <c r="H152" i="2"/>
  <c r="I152" i="2" s="1"/>
  <c r="I154" i="2" s="1"/>
  <c r="J150" i="2" s="1"/>
  <c r="I140" i="2"/>
  <c r="B140" i="2"/>
  <c r="H146" i="2"/>
  <c r="I146" i="2" s="1"/>
  <c r="H145" i="2"/>
  <c r="I145" i="2" s="1"/>
  <c r="H144" i="2"/>
  <c r="I144" i="2" s="1"/>
  <c r="H143" i="2"/>
  <c r="I143" i="2" s="1"/>
  <c r="H142" i="2"/>
  <c r="I142" i="2" s="1"/>
  <c r="A131" i="2"/>
  <c r="B131" i="2" s="1"/>
  <c r="H133" i="2"/>
  <c r="I133" i="2" s="1"/>
  <c r="H134" i="2"/>
  <c r="I134" i="2" s="1"/>
  <c r="H135" i="2"/>
  <c r="I135" i="2" s="1"/>
  <c r="H136" i="2"/>
  <c r="I136" i="2" s="1"/>
  <c r="I120" i="2"/>
  <c r="B120" i="2"/>
  <c r="H127" i="2"/>
  <c r="I127" i="2" s="1"/>
  <c r="H126" i="2"/>
  <c r="I126" i="2" s="1"/>
  <c r="H125" i="2"/>
  <c r="I125" i="2" s="1"/>
  <c r="H124" i="2"/>
  <c r="I124" i="2" s="1"/>
  <c r="H123" i="2"/>
  <c r="I123" i="2" s="1"/>
  <c r="I122" i="2"/>
  <c r="H122" i="2"/>
  <c r="I107" i="2"/>
  <c r="B107" i="2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I101" i="2"/>
  <c r="B101" i="2"/>
  <c r="I95" i="2"/>
  <c r="B95" i="2"/>
  <c r="H103" i="2"/>
  <c r="I103" i="2" s="1"/>
  <c r="I104" i="2" s="1"/>
  <c r="J101" i="2" s="1"/>
  <c r="H97" i="2"/>
  <c r="I97" i="2" s="1"/>
  <c r="I98" i="2" s="1"/>
  <c r="J95" i="2" s="1"/>
  <c r="I87" i="2"/>
  <c r="B87" i="2"/>
  <c r="I78" i="2"/>
  <c r="B78" i="2"/>
  <c r="H91" i="2"/>
  <c r="I91" i="2" s="1"/>
  <c r="H90" i="2"/>
  <c r="I90" i="2" s="1"/>
  <c r="H89" i="2"/>
  <c r="I89" i="2" s="1"/>
  <c r="H83" i="2"/>
  <c r="I83" i="2" s="1"/>
  <c r="H82" i="2"/>
  <c r="I82" i="2" s="1"/>
  <c r="H81" i="2"/>
  <c r="I81" i="2" s="1"/>
  <c r="H80" i="2"/>
  <c r="I80" i="2" s="1"/>
  <c r="I71" i="2"/>
  <c r="B71" i="2"/>
  <c r="H74" i="2"/>
  <c r="I74" i="2" s="1"/>
  <c r="H73" i="2"/>
  <c r="I73" i="2" s="1"/>
  <c r="I64" i="2"/>
  <c r="B64" i="2"/>
  <c r="I56" i="2"/>
  <c r="B56" i="2"/>
  <c r="I47" i="2"/>
  <c r="B47" i="2"/>
  <c r="H67" i="2"/>
  <c r="I67" i="2" s="1"/>
  <c r="H66" i="2"/>
  <c r="I66" i="2" s="1"/>
  <c r="H60" i="2"/>
  <c r="I60" i="2" s="1"/>
  <c r="H59" i="2"/>
  <c r="I59" i="2" s="1"/>
  <c r="H58" i="2"/>
  <c r="I58" i="2" s="1"/>
  <c r="H52" i="2"/>
  <c r="I52" i="2" s="1"/>
  <c r="H51" i="2"/>
  <c r="I51" i="2" s="1"/>
  <c r="H50" i="2"/>
  <c r="I50" i="2" s="1"/>
  <c r="H49" i="2"/>
  <c r="I49" i="2" s="1"/>
  <c r="I36" i="2"/>
  <c r="B36" i="2"/>
  <c r="H43" i="2"/>
  <c r="I43" i="2" s="1"/>
  <c r="H42" i="2"/>
  <c r="I42" i="2" s="1"/>
  <c r="H41" i="2"/>
  <c r="I41" i="2" s="1"/>
  <c r="H40" i="2"/>
  <c r="I40" i="2" s="1"/>
  <c r="H39" i="2"/>
  <c r="I39" i="2" s="1"/>
  <c r="I38" i="2"/>
  <c r="H38" i="2"/>
  <c r="I28" i="2"/>
  <c r="B28" i="2"/>
  <c r="H32" i="2"/>
  <c r="I32" i="2" s="1"/>
  <c r="H31" i="2"/>
  <c r="I31" i="2" s="1"/>
  <c r="H30" i="2"/>
  <c r="I30" i="2" s="1"/>
  <c r="I21" i="2"/>
  <c r="B21" i="2"/>
  <c r="H24" i="2"/>
  <c r="I24" i="2" s="1"/>
  <c r="H23" i="2"/>
  <c r="I23" i="2" s="1"/>
  <c r="H17" i="2"/>
  <c r="I17" i="2" s="1"/>
  <c r="H16" i="2"/>
  <c r="I16" i="2" s="1"/>
  <c r="H15" i="2"/>
  <c r="I15" i="2" s="1"/>
  <c r="H14" i="2"/>
  <c r="I14" i="2" s="1"/>
  <c r="H13" i="2"/>
  <c r="I13" i="2" s="1"/>
  <c r="B199" i="2" l="1"/>
  <c r="I203" i="2"/>
  <c r="J199" i="2" s="1"/>
  <c r="I190" i="2"/>
  <c r="J186" i="2" s="1"/>
  <c r="I147" i="2"/>
  <c r="J140" i="2" s="1"/>
  <c r="B176" i="2"/>
  <c r="I186" i="2"/>
  <c r="I61" i="2"/>
  <c r="J56" i="2" s="1"/>
  <c r="I183" i="2"/>
  <c r="J176" i="2" s="1"/>
  <c r="I173" i="2"/>
  <c r="J167" i="2" s="1"/>
  <c r="I164" i="2"/>
  <c r="J157" i="2" s="1"/>
  <c r="I25" i="2"/>
  <c r="J21" i="2" s="1"/>
  <c r="I92" i="2"/>
  <c r="J87" i="2" s="1"/>
  <c r="I131" i="2"/>
  <c r="I128" i="2"/>
  <c r="J120" i="2" s="1"/>
  <c r="I137" i="2"/>
  <c r="J131" i="2" s="1"/>
  <c r="I117" i="2"/>
  <c r="J107" i="2" s="1"/>
  <c r="I84" i="2"/>
  <c r="J78" i="2" s="1"/>
  <c r="I75" i="2"/>
  <c r="J71" i="2" s="1"/>
  <c r="I68" i="2"/>
  <c r="J64" i="2" s="1"/>
  <c r="I53" i="2"/>
  <c r="J47" i="2" s="1"/>
  <c r="I44" i="2"/>
  <c r="J36" i="2" s="1"/>
  <c r="I33" i="2"/>
  <c r="J28" i="2" s="1"/>
  <c r="A7" i="2"/>
  <c r="H12" i="2"/>
  <c r="I12" i="2" s="1"/>
  <c r="H11" i="2"/>
  <c r="I11" i="2" s="1"/>
  <c r="H10" i="2"/>
  <c r="I10" i="2" s="1"/>
  <c r="H9" i="2"/>
  <c r="I9" i="2" s="1"/>
  <c r="B7" i="2" l="1"/>
  <c r="H39" i="1"/>
  <c r="H32" i="1"/>
  <c r="H37" i="1"/>
  <c r="H31" i="1"/>
  <c r="H35" i="1"/>
  <c r="H30" i="1"/>
  <c r="H33" i="1"/>
  <c r="H28" i="1"/>
  <c r="H14" i="1"/>
  <c r="H27" i="1"/>
  <c r="H10" i="1"/>
  <c r="H16" i="1"/>
  <c r="H26" i="1"/>
  <c r="H19" i="1"/>
  <c r="H11" i="1"/>
  <c r="H18" i="1"/>
  <c r="H22" i="1"/>
  <c r="H9" i="1"/>
  <c r="H12" i="1"/>
  <c r="H24" i="1"/>
  <c r="H13" i="1"/>
  <c r="H21" i="1"/>
  <c r="I7" i="2"/>
  <c r="I18" i="2"/>
  <c r="J7" i="2" s="1"/>
  <c r="H7" i="1" s="1"/>
  <c r="I11" i="1" l="1"/>
  <c r="I10" i="1"/>
  <c r="I37" i="1"/>
  <c r="I27" i="1"/>
  <c r="I30" i="1"/>
  <c r="I22" i="1"/>
  <c r="I26" i="1"/>
  <c r="I14" i="1"/>
  <c r="I35" i="1"/>
  <c r="I39" i="1"/>
  <c r="I12" i="1"/>
  <c r="I33" i="1"/>
  <c r="I21" i="1"/>
  <c r="I9" i="1"/>
  <c r="I19" i="1"/>
  <c r="I32" i="1"/>
  <c r="I13" i="1"/>
  <c r="I7" i="1"/>
  <c r="I24" i="1"/>
  <c r="I18" i="1"/>
  <c r="I16" i="1"/>
  <c r="I28" i="1"/>
  <c r="I31" i="1"/>
  <c r="J28" i="1" l="1"/>
  <c r="J18" i="1"/>
  <c r="J7" i="1"/>
  <c r="J32" i="1"/>
  <c r="J9" i="1"/>
  <c r="J33" i="1"/>
  <c r="J39" i="1"/>
  <c r="J14" i="1"/>
  <c r="J22" i="1"/>
  <c r="J27" i="1"/>
  <c r="J10" i="1"/>
  <c r="J31" i="1"/>
  <c r="J16" i="1"/>
  <c r="J24" i="1"/>
  <c r="J13" i="1"/>
  <c r="J19" i="1"/>
  <c r="J21" i="1"/>
  <c r="J12" i="1"/>
  <c r="J35" i="1"/>
  <c r="J26" i="1"/>
  <c r="J30" i="1"/>
  <c r="J37" i="1"/>
  <c r="J11" i="1"/>
  <c r="J36" i="1" l="1"/>
  <c r="C22" i="3" s="1"/>
  <c r="J25" i="1"/>
  <c r="C16" i="3" s="1"/>
  <c r="J23" i="1"/>
  <c r="C14" i="3" s="1"/>
  <c r="J17" i="1"/>
  <c r="C10" i="3" s="1"/>
  <c r="J29" i="1"/>
  <c r="C18" i="3" s="1"/>
  <c r="J34" i="1"/>
  <c r="C20" i="3" s="1"/>
  <c r="J20" i="1"/>
  <c r="C12" i="3" s="1"/>
  <c r="J15" i="1"/>
  <c r="C8" i="3" s="1"/>
  <c r="J38" i="1"/>
  <c r="C24" i="3" s="1"/>
  <c r="J8" i="1"/>
  <c r="C6" i="3" s="1"/>
  <c r="J6" i="1"/>
  <c r="C4" i="3" s="1"/>
  <c r="E5" i="3" l="1"/>
  <c r="H5" i="3" s="1"/>
  <c r="C26" i="3"/>
  <c r="E13" i="3"/>
  <c r="F13" i="3"/>
  <c r="G13" i="3"/>
  <c r="F15" i="3"/>
  <c r="E15" i="3"/>
  <c r="G15" i="3"/>
  <c r="G11" i="3"/>
  <c r="E11" i="3"/>
  <c r="F11" i="3"/>
  <c r="F7" i="3"/>
  <c r="E7" i="3"/>
  <c r="G7" i="3"/>
  <c r="E21" i="3"/>
  <c r="F21" i="3"/>
  <c r="G21" i="3"/>
  <c r="F17" i="3"/>
  <c r="G17" i="3"/>
  <c r="E17" i="3"/>
  <c r="G9" i="3"/>
  <c r="F9" i="3"/>
  <c r="E9" i="3"/>
  <c r="H9" i="3" s="1"/>
  <c r="G25" i="3"/>
  <c r="E25" i="3"/>
  <c r="F25" i="3"/>
  <c r="G19" i="3"/>
  <c r="F19" i="3"/>
  <c r="E19" i="3"/>
  <c r="F23" i="3"/>
  <c r="G23" i="3"/>
  <c r="E23" i="3"/>
  <c r="J40" i="1"/>
  <c r="M4" i="2" s="1"/>
  <c r="H15" i="3" l="1"/>
  <c r="H19" i="3"/>
  <c r="G26" i="3"/>
  <c r="G28" i="3" s="1"/>
  <c r="H23" i="3"/>
  <c r="H17" i="3"/>
  <c r="H25" i="3"/>
  <c r="F26" i="3"/>
  <c r="F28" i="3" s="1"/>
  <c r="H7" i="3"/>
  <c r="H11" i="3"/>
  <c r="E26" i="3"/>
  <c r="H21" i="3"/>
  <c r="H13" i="3"/>
  <c r="N4" i="2"/>
  <c r="O4" i="2"/>
  <c r="H26" i="3" l="1"/>
  <c r="E28" i="3"/>
  <c r="E29" i="3" s="1"/>
  <c r="F29" i="3" s="1"/>
  <c r="G29" i="3" s="1"/>
  <c r="E27" i="3"/>
  <c r="F27" i="3" s="1"/>
  <c r="G27" i="3" s="1"/>
</calcChain>
</file>

<file path=xl/sharedStrings.xml><?xml version="1.0" encoding="utf-8"?>
<sst xmlns="http://schemas.openxmlformats.org/spreadsheetml/2006/main" count="971" uniqueCount="313">
  <si>
    <t>1.1</t>
  </si>
  <si>
    <t>Forro em lambri de PVC</t>
  </si>
  <si>
    <t>Próprio</t>
  </si>
  <si>
    <t>130725</t>
  </si>
  <si>
    <t>100818</t>
  </si>
  <si>
    <t>Total Geral</t>
  </si>
  <si>
    <t>M</t>
  </si>
  <si>
    <t>Placa da obra em chapa galvanizada</t>
  </si>
  <si>
    <t>und</t>
  </si>
  <si>
    <t>8.1</t>
  </si>
  <si>
    <t>8.2</t>
  </si>
  <si>
    <t>8.3</t>
  </si>
  <si>
    <t>8.4</t>
  </si>
  <si>
    <t>Pintura</t>
  </si>
  <si>
    <t>Banco</t>
  </si>
  <si>
    <t>070241</t>
  </si>
  <si>
    <t>020628</t>
  </si>
  <si>
    <t>150491</t>
  </si>
  <si>
    <t>150207</t>
  </si>
  <si>
    <t>Cobertura Revisão</t>
  </si>
  <si>
    <t>m²</t>
  </si>
  <si>
    <t>Retirada de telhas de barro</t>
  </si>
  <si>
    <t>Und</t>
  </si>
  <si>
    <t>7.1</t>
  </si>
  <si>
    <t>7.2</t>
  </si>
  <si>
    <t>7.3</t>
  </si>
  <si>
    <t>Engenheiro e Encarregado - Escola Duque de Caxias</t>
  </si>
  <si>
    <t>070287</t>
  </si>
  <si>
    <t>Limpeza geral e entrega da obra</t>
  </si>
  <si>
    <t>SEDI - SERVIÇOS DIVERSOS</t>
  </si>
  <si>
    <t>Serviços Finais</t>
  </si>
  <si>
    <t>Descrição</t>
  </si>
  <si>
    <t>00000018</t>
  </si>
  <si>
    <t>150253</t>
  </si>
  <si>
    <t>Pt</t>
  </si>
  <si>
    <t>Acrilica fosca int./ext. c/massa e selador - 3 demaos</t>
  </si>
  <si>
    <t>Serviços Preliminares</t>
  </si>
  <si>
    <t>6.1</t>
  </si>
  <si>
    <t>180844</t>
  </si>
  <si>
    <t>180845</t>
  </si>
  <si>
    <t>Código</t>
  </si>
  <si>
    <t>070049</t>
  </si>
  <si>
    <t>070051</t>
  </si>
  <si>
    <t>UN</t>
  </si>
  <si>
    <t>Lajota ceramica - PEI V -  (Padrão Alto)</t>
  </si>
  <si>
    <t>11.1</t>
  </si>
  <si>
    <t>Pavimentação Duas Salas</t>
  </si>
  <si>
    <t>SEDOP</t>
  </si>
  <si>
    <t>Tipo</t>
  </si>
  <si>
    <t>Total</t>
  </si>
  <si>
    <t>5.1</t>
  </si>
  <si>
    <t>5.2</t>
  </si>
  <si>
    <t>Demolição da estrutura em madeira da cobertura</t>
  </si>
  <si>
    <t>020307</t>
  </si>
  <si>
    <t>270220</t>
  </si>
  <si>
    <t>Revisão de ponto de água</t>
  </si>
  <si>
    <t>Camada regularizadora no traço 1:4</t>
  </si>
  <si>
    <t>Administração Local</t>
  </si>
  <si>
    <t>10.1</t>
  </si>
  <si>
    <t>Revisão de ponto de luz</t>
  </si>
  <si>
    <t>Instalações Hidrossanitárias</t>
  </si>
  <si>
    <t>Quant.</t>
  </si>
  <si>
    <t>Retirada de piso cimentado</t>
  </si>
  <si>
    <t>010004</t>
  </si>
  <si>
    <t>4.1</t>
  </si>
  <si>
    <t>4.2</t>
  </si>
  <si>
    <t>Revisão de ponto de esgoto</t>
  </si>
  <si>
    <t>Item</t>
  </si>
  <si>
    <t>Revisão de ponto de ar condicionado</t>
  </si>
  <si>
    <t>Encaliçamento de telha ceramica (beiral e cumieira)</t>
  </si>
  <si>
    <t>230846</t>
  </si>
  <si>
    <t>Estrutura em mad. lei p/ telha de barro - pç.aparelhada</t>
  </si>
  <si>
    <t>Concreto simples c/ seixo e=5cm traço 1:2:3</t>
  </si>
  <si>
    <t>Cumeeira de barro</t>
  </si>
  <si>
    <t>3.1</t>
  </si>
  <si>
    <t>Instalações Elétricas</t>
  </si>
  <si>
    <t>171491</t>
  </si>
  <si>
    <t>Acrílica para piso</t>
  </si>
  <si>
    <t>Planilha Orçamentária Sintética</t>
  </si>
  <si>
    <t>130110</t>
  </si>
  <si>
    <t>130112</t>
  </si>
  <si>
    <t>Barroteamento em madeira de lei p/ forro PVC</t>
  </si>
  <si>
    <t>Cobertura - telha de barro paulista ou planatex</t>
  </si>
  <si>
    <t>Forro Duas Salas</t>
  </si>
  <si>
    <t>141336</t>
  </si>
  <si>
    <t>2.1</t>
  </si>
  <si>
    <t>2.2</t>
  </si>
  <si>
    <t>Serviços Complementares</t>
  </si>
  <si>
    <t>2.3</t>
  </si>
  <si>
    <t>2.4</t>
  </si>
  <si>
    <t>2.5</t>
  </si>
  <si>
    <t>2.6</t>
  </si>
  <si>
    <t>140348</t>
  </si>
  <si>
    <t>Esmalte sobre grade de ferro (superf. aparelhada)</t>
  </si>
  <si>
    <t>020020</t>
  </si>
  <si>
    <t>Fechadura para porta interna</t>
  </si>
  <si>
    <t>Esquadrias</t>
  </si>
  <si>
    <t>9.1</t>
  </si>
  <si>
    <t>CADERNO DE COMPOSIÇÕES</t>
  </si>
  <si>
    <t>DESCONTO MATERIAIS E EQUIPAMENTOS</t>
  </si>
  <si>
    <t>CONTROLE DE DESCONTO</t>
  </si>
  <si>
    <t>EDITAL</t>
  </si>
  <si>
    <t>PROPOSTA</t>
  </si>
  <si>
    <t>DESCONTO</t>
  </si>
  <si>
    <t>Obra:</t>
  </si>
  <si>
    <t>%</t>
  </si>
  <si>
    <t>R$</t>
  </si>
  <si>
    <t>Ref:</t>
  </si>
  <si>
    <t>&lt;- INSIRA SEU DESCONTO AQUI</t>
  </si>
  <si>
    <t>CÓDIGO</t>
  </si>
  <si>
    <t>DESCRIÇÃO DA COMPOSIÇÃO</t>
  </si>
  <si>
    <t>UND</t>
  </si>
  <si>
    <t>TABELA</t>
  </si>
  <si>
    <t>TIPO DO ÍTEM</t>
  </si>
  <si>
    <t>DESCRIÇÃO</t>
  </si>
  <si>
    <t>COEF.</t>
  </si>
  <si>
    <t>OCULTAR</t>
  </si>
  <si>
    <t>CUSTO UNT.</t>
  </si>
  <si>
    <t>CUSTO TOTAL</t>
  </si>
  <si>
    <t>SINAPI</t>
  </si>
  <si>
    <t>Composição</t>
  </si>
  <si>
    <t>TOTAL DO ÍTEM</t>
  </si>
  <si>
    <t>Valor Unit Empresa</t>
  </si>
  <si>
    <t>CARPINTEIRO DE FORMAS COM ENCARGOS COMPLEMENTARES</t>
  </si>
  <si>
    <t>H</t>
  </si>
  <si>
    <t>SERVENTE COM ENCARGOS COMPLEMENTARES</t>
  </si>
  <si>
    <t>PINTOR COM ENCARGOS COMPLEMENTARES</t>
  </si>
  <si>
    <t>INSUMO</t>
  </si>
  <si>
    <t>D00082</t>
  </si>
  <si>
    <t>Prego 2"x11</t>
  </si>
  <si>
    <t>KG</t>
  </si>
  <si>
    <t>D00281</t>
  </si>
  <si>
    <t>Pernamanca 3" x 2" 20 pls - madeira branca</t>
  </si>
  <si>
    <t>DZ</t>
  </si>
  <si>
    <t>D00019</t>
  </si>
  <si>
    <t>Régua 3"x1" 20 pls apar.</t>
  </si>
  <si>
    <t>D00034</t>
  </si>
  <si>
    <t>Chapa de fo go no 26 (1,00x2,00m)</t>
  </si>
  <si>
    <t>CH</t>
  </si>
  <si>
    <t>P00001</t>
  </si>
  <si>
    <t>Tinta oleo</t>
  </si>
  <si>
    <t>GL</t>
  </si>
  <si>
    <t>P00016</t>
  </si>
  <si>
    <t>Fundo antioxido cromato de zinco</t>
  </si>
  <si>
    <t>TELHADISTA COM ENCARGOS COMPLEMENTARES</t>
  </si>
  <si>
    <t>D00004</t>
  </si>
  <si>
    <t>Telha de barro - paulista</t>
  </si>
  <si>
    <t>D00009</t>
  </si>
  <si>
    <t>Pernamanca 3"x2" 20 pls ap - mad. forte</t>
  </si>
  <si>
    <t>D00085</t>
  </si>
  <si>
    <t>Prego 1"x16</t>
  </si>
  <si>
    <t>D00013</t>
  </si>
  <si>
    <t>Ripa 2 1/2"x1/2" 20 pls apar</t>
  </si>
  <si>
    <t>D00005</t>
  </si>
  <si>
    <t>Peça em madeira de lei 6"x3" 20 pls apar</t>
  </si>
  <si>
    <t>D00173</t>
  </si>
  <si>
    <t>Argamassa de cimento e areia 1:4</t>
  </si>
  <si>
    <t>M3</t>
  </si>
  <si>
    <t>D00123</t>
  </si>
  <si>
    <t>Fechadura interna</t>
  </si>
  <si>
    <t>D00084</t>
  </si>
  <si>
    <t>Prego 1 1/2"x13</t>
  </si>
  <si>
    <t>D00012</t>
  </si>
  <si>
    <t>Ripão em madeira de lei 2"x1" serr</t>
  </si>
  <si>
    <t>MONTADOR DE ESTRUTURA METÁLICA COM ENCARGOS COMPLEMENTARES</t>
  </si>
  <si>
    <t>A00024</t>
  </si>
  <si>
    <t>M2</t>
  </si>
  <si>
    <t>Ponto de esgoto (incl. tubos, conexoes,cx. e ralos)</t>
  </si>
  <si>
    <t>PT</t>
  </si>
  <si>
    <t>Ponto de agua (incl. tubos e conexoes)</t>
  </si>
  <si>
    <t>ELETRICISTA COM ENCARGOS COMPLEMENTARES</t>
  </si>
  <si>
    <t>AUXILIAR DE ELETRICISTA COM ENCARGOS COMPLEMENTARES</t>
  </si>
  <si>
    <t>E00033</t>
  </si>
  <si>
    <t>Bucha de 1/2"</t>
  </si>
  <si>
    <t>E00019</t>
  </si>
  <si>
    <t>Caixa de derivação 4"x2"- Plástica</t>
  </si>
  <si>
    <t>E00020</t>
  </si>
  <si>
    <t>Fita isolante</t>
  </si>
  <si>
    <t>E00012</t>
  </si>
  <si>
    <t>Eletroduto em PVC de 1/2"</t>
  </si>
  <si>
    <t>E00034</t>
  </si>
  <si>
    <t>Arruela de 1/2"</t>
  </si>
  <si>
    <t>E00008</t>
  </si>
  <si>
    <t>Cabo de cobre 2,5mm2 -750V</t>
  </si>
  <si>
    <t>P00007</t>
  </si>
  <si>
    <t>Lixa para parede</t>
  </si>
  <si>
    <t>P00022</t>
  </si>
  <si>
    <t>Massa acrílica</t>
  </si>
  <si>
    <t>P00024</t>
  </si>
  <si>
    <t>Tinta acrílica - Fosca</t>
  </si>
  <si>
    <t>P00028</t>
  </si>
  <si>
    <t>Líquido selador acrilico</t>
  </si>
  <si>
    <t>P00036</t>
  </si>
  <si>
    <t>gl</t>
  </si>
  <si>
    <t>P00027</t>
  </si>
  <si>
    <t>Aguarraz</t>
  </si>
  <si>
    <t>P00019</t>
  </si>
  <si>
    <t>Tinta esmalte</t>
  </si>
  <si>
    <t>D00141</t>
  </si>
  <si>
    <t>Lixa p/ ferro</t>
  </si>
  <si>
    <t>PEDREIRO COM ENCARGOS COMPLEMENTARES</t>
  </si>
  <si>
    <t>J00005</t>
  </si>
  <si>
    <t>Areia</t>
  </si>
  <si>
    <t>J00003</t>
  </si>
  <si>
    <t>Cimento</t>
  </si>
  <si>
    <t>SC</t>
  </si>
  <si>
    <t>J00007</t>
  </si>
  <si>
    <t>Seixo lavado</t>
  </si>
  <si>
    <t>A00069</t>
  </si>
  <si>
    <t>Lajota ceramica - PEI V - (Padrão Alto)</t>
  </si>
  <si>
    <t>m2</t>
  </si>
  <si>
    <t>D00080</t>
  </si>
  <si>
    <t>Argamassa AC-I</t>
  </si>
  <si>
    <t>kg</t>
  </si>
  <si>
    <t>D00079</t>
  </si>
  <si>
    <t>Rejunte (p/ ceramica)</t>
  </si>
  <si>
    <t>ENGENHEIRO CIVIL DE OBRA JUNIOR COM ENCARGOS COMPLEMENTARES</t>
  </si>
  <si>
    <t>ENCARREGADO GERAL COM ENCARGOS COMPLEMENTARES</t>
  </si>
  <si>
    <t>Reforma Escola Duque de Caxias</t>
  </si>
  <si>
    <t>Sinapi 1/2018 e SEDOP 9/2017 - não desonerada</t>
  </si>
  <si>
    <t>Bdi:</t>
  </si>
  <si>
    <t>Valor Unit com BDI EMPRESA</t>
  </si>
  <si>
    <t>Total EMPRESA</t>
  </si>
  <si>
    <t>TOTAL</t>
  </si>
  <si>
    <t>DESCRIÇÃO DOS SERVIÇOS</t>
  </si>
  <si>
    <t>VALOR (R$)</t>
  </si>
  <si>
    <t>% ITEM</t>
  </si>
  <si>
    <t>Valores totais</t>
  </si>
  <si>
    <t>ACUMULADOS</t>
  </si>
  <si>
    <t>Planejamento - CRONOGRAMA FÍSICO-FINANCEIRO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</si>
  <si>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</si>
  <si>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</si>
  <si>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</si>
  <si>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</si>
  <si>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</si>
  <si>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</si>
  <si>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</si>
  <si>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>Sub-total</t>
  </si>
  <si>
    <t>LUCRO</t>
  </si>
  <si>
    <t>E - Lucro Operacional</t>
  </si>
  <si>
    <t>TAXAS E IMPOSTOS</t>
  </si>
  <si>
    <t>F - PIS</t>
  </si>
  <si>
    <t>G - COFINS</t>
  </si>
  <si>
    <t>H - ISSQN</t>
  </si>
  <si>
    <t>Contribuição Previdenciária - Lei N° 13.161/15</t>
  </si>
  <si>
    <t>BDI</t>
  </si>
  <si>
    <t>COMPOSIÇÃO DOS ENCARGOS SOCIAIS</t>
  </si>
  <si>
    <t xml:space="preserve">ENCARGOS SOCIAIS - ESCALA SALARIAL DE MÃO-DE-OBRA </t>
  </si>
  <si>
    <t>NÃO DESONERADA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</si>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</sst>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####"/>
    <numFmt numFmtId="165" formatCode="\R\$\ #,##0.00"/>
    <numFmt numFmtId="166" formatCode="0.0000"/>
    <numFmt numFmtId="167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color theme="0"/>
      <name val="Calibri Light"/>
      <family val="2"/>
    </font>
    <font>
      <b/>
      <sz val="9"/>
      <name val="Calibri Light"/>
      <family val="2"/>
    </font>
    <font>
      <sz val="11"/>
      <name val="Arial"/>
      <family val="1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i/>
      <sz val="8"/>
      <color theme="1"/>
      <name val="Calibri Light"/>
      <family val="2"/>
    </font>
    <font>
      <b/>
      <sz val="14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</fonts>
  <fills count="22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</cellStyleXfs>
  <cellXfs count="201">
    <xf numFmtId="0" fontId="0" fillId="0" borderId="0" xfId="0"/>
    <xf numFmtId="0" fontId="1" fillId="0" borderId="0" xfId="0" applyFont="1"/>
    <xf numFmtId="0" fontId="4" fillId="0" borderId="0" xfId="3"/>
    <xf numFmtId="0" fontId="5" fillId="16" borderId="15" xfId="3" applyFont="1" applyFill="1" applyBorder="1" applyAlignment="1">
      <alignment vertical="center" wrapText="1"/>
    </xf>
    <xf numFmtId="0" fontId="4" fillId="0" borderId="17" xfId="3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5" fillId="16" borderId="0" xfId="3" applyFont="1" applyFill="1" applyBorder="1" applyAlignment="1">
      <alignment vertical="center"/>
    </xf>
    <xf numFmtId="2" fontId="7" fillId="16" borderId="0" xfId="3" applyNumberFormat="1" applyFont="1" applyFill="1" applyBorder="1" applyAlignment="1">
      <alignment horizontal="left" vertical="center"/>
    </xf>
    <xf numFmtId="0" fontId="7" fillId="16" borderId="0" xfId="3" applyFont="1" applyFill="1" applyBorder="1" applyAlignment="1">
      <alignment horizontal="center" vertical="center"/>
    </xf>
    <xf numFmtId="166" fontId="5" fillId="16" borderId="0" xfId="3" applyNumberFormat="1" applyFont="1" applyFill="1" applyBorder="1" applyAlignment="1">
      <alignment horizontal="right" vertical="center"/>
    </xf>
    <xf numFmtId="0" fontId="7" fillId="16" borderId="16" xfId="3" applyFont="1" applyFill="1" applyBorder="1" applyAlignment="1">
      <alignment horizontal="left" vertical="center"/>
    </xf>
    <xf numFmtId="44" fontId="3" fillId="0" borderId="11" xfId="2" applyFont="1" applyBorder="1" applyAlignment="1">
      <alignment vertical="center"/>
    </xf>
    <xf numFmtId="44" fontId="3" fillId="0" borderId="11" xfId="5" applyFont="1" applyBorder="1" applyAlignment="1">
      <alignment vertical="center"/>
    </xf>
    <xf numFmtId="10" fontId="3" fillId="0" borderId="17" xfId="6" applyNumberFormat="1" applyFont="1" applyBorder="1" applyAlignment="1">
      <alignment horizontal="center" vertical="center"/>
    </xf>
    <xf numFmtId="44" fontId="3" fillId="0" borderId="11" xfId="5" applyFont="1" applyBorder="1" applyAlignment="1">
      <alignment horizontal="center" vertical="center"/>
    </xf>
    <xf numFmtId="10" fontId="7" fillId="16" borderId="0" xfId="3" applyNumberFormat="1" applyFont="1" applyFill="1" applyBorder="1" applyAlignment="1">
      <alignment horizontal="left" vertical="center"/>
    </xf>
    <xf numFmtId="0" fontId="7" fillId="16" borderId="0" xfId="3" applyFont="1" applyFill="1" applyBorder="1" applyAlignment="1">
      <alignment horizontal="left" vertical="center" wrapText="1"/>
    </xf>
    <xf numFmtId="166" fontId="7" fillId="16" borderId="0" xfId="3" applyNumberFormat="1" applyFont="1" applyFill="1" applyBorder="1" applyAlignment="1">
      <alignment horizontal="right" vertical="center"/>
    </xf>
    <xf numFmtId="0" fontId="8" fillId="16" borderId="0" xfId="3" applyFont="1" applyFill="1" applyBorder="1" applyAlignment="1">
      <alignment horizontal="right" vertical="center"/>
    </xf>
    <xf numFmtId="43" fontId="8" fillId="16" borderId="0" xfId="1" applyFont="1" applyFill="1" applyBorder="1" applyAlignment="1">
      <alignment horizontal="right" vertical="center"/>
    </xf>
    <xf numFmtId="0" fontId="7" fillId="16" borderId="16" xfId="3" applyFont="1" applyFill="1" applyBorder="1" applyAlignment="1">
      <alignment horizontal="right" vertical="center"/>
    </xf>
    <xf numFmtId="10" fontId="6" fillId="16" borderId="11" xfId="4" applyNumberFormat="1" applyFont="1" applyFill="1" applyBorder="1" applyAlignment="1">
      <alignment horizontal="center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0" fontId="9" fillId="18" borderId="11" xfId="3" applyFont="1" applyFill="1" applyBorder="1" applyAlignment="1">
      <alignment horizontal="center" vertical="center" wrapText="1"/>
    </xf>
    <xf numFmtId="0" fontId="9" fillId="18" borderId="11" xfId="3" applyFont="1" applyFill="1" applyBorder="1" applyAlignment="1">
      <alignment horizontal="center" vertical="center"/>
    </xf>
    <xf numFmtId="43" fontId="4" fillId="0" borderId="0" xfId="3" applyNumberFormat="1"/>
    <xf numFmtId="0" fontId="5" fillId="16" borderId="20" xfId="3" applyFont="1" applyFill="1" applyBorder="1" applyAlignment="1">
      <alignment horizontal="center" vertical="center" wrapText="1"/>
    </xf>
    <xf numFmtId="0" fontId="5" fillId="16" borderId="21" xfId="3" applyFont="1" applyFill="1" applyBorder="1" applyAlignment="1">
      <alignment horizontal="center" vertical="center" wrapText="1"/>
    </xf>
    <xf numFmtId="0" fontId="5" fillId="16" borderId="22" xfId="3" applyFont="1" applyFill="1" applyBorder="1" applyAlignment="1">
      <alignment horizontal="center" vertical="center" wrapText="1"/>
    </xf>
    <xf numFmtId="166" fontId="5" fillId="16" borderId="22" xfId="3" applyNumberFormat="1" applyFont="1" applyFill="1" applyBorder="1" applyAlignment="1">
      <alignment horizontal="center" vertical="center" wrapText="1"/>
    </xf>
    <xf numFmtId="0" fontId="10" fillId="16" borderId="22" xfId="3" applyFont="1" applyFill="1" applyBorder="1" applyAlignment="1">
      <alignment horizontal="center" vertical="center" wrapText="1"/>
    </xf>
    <xf numFmtId="43" fontId="10" fillId="16" borderId="22" xfId="1" applyFont="1" applyFill="1" applyBorder="1" applyAlignment="1">
      <alignment horizontal="center" vertical="center" wrapText="1"/>
    </xf>
    <xf numFmtId="0" fontId="5" fillId="16" borderId="23" xfId="3" applyFont="1" applyFill="1" applyBorder="1" applyAlignment="1">
      <alignment horizontal="center" vertical="center" wrapText="1"/>
    </xf>
    <xf numFmtId="0" fontId="7" fillId="16" borderId="0" xfId="7" applyNumberFormat="1" applyFont="1" applyFill="1" applyBorder="1" applyAlignment="1">
      <alignment horizontal="center" vertical="center"/>
    </xf>
    <xf numFmtId="4" fontId="7" fillId="16" borderId="0" xfId="7" applyNumberFormat="1" applyFont="1" applyFill="1" applyBorder="1" applyAlignment="1">
      <alignment horizontal="center" vertical="center"/>
    </xf>
    <xf numFmtId="44" fontId="7" fillId="16" borderId="0" xfId="2" applyFont="1" applyFill="1" applyBorder="1" applyAlignment="1">
      <alignment horizontal="center" vertical="center"/>
    </xf>
    <xf numFmtId="44" fontId="7" fillId="16" borderId="16" xfId="2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44" fontId="5" fillId="0" borderId="11" xfId="2" applyFont="1" applyBorder="1" applyAlignment="1">
      <alignment horizontal="right" vertical="center"/>
    </xf>
    <xf numFmtId="0" fontId="2" fillId="12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7" borderId="7" xfId="0" applyFont="1" applyFill="1" applyBorder="1" applyAlignment="1">
      <alignment vertical="top" wrapText="1"/>
    </xf>
    <xf numFmtId="0" fontId="1" fillId="14" borderId="7" xfId="0" applyFont="1" applyFill="1" applyBorder="1" applyAlignment="1">
      <alignment horizontal="right" vertical="top" wrapText="1"/>
    </xf>
    <xf numFmtId="0" fontId="2" fillId="16" borderId="0" xfId="0" applyFont="1" applyFill="1" applyAlignment="1"/>
    <xf numFmtId="0" fontId="2" fillId="16" borderId="0" xfId="0" applyFont="1" applyFill="1"/>
    <xf numFmtId="0" fontId="2" fillId="0" borderId="0" xfId="0" applyFont="1"/>
    <xf numFmtId="0" fontId="13" fillId="11" borderId="6" xfId="0" applyNumberFormat="1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right" vertical="top" wrapText="1"/>
    </xf>
    <xf numFmtId="4" fontId="13" fillId="3" borderId="7" xfId="0" applyNumberFormat="1" applyFont="1" applyFill="1" applyBorder="1" applyAlignment="1">
      <alignment horizontal="right" vertical="top" wrapText="1"/>
    </xf>
    <xf numFmtId="4" fontId="13" fillId="3" borderId="2" xfId="0" applyNumberFormat="1" applyFont="1" applyFill="1" applyBorder="1" applyAlignment="1">
      <alignment horizontal="right" vertical="top" wrapText="1"/>
    </xf>
    <xf numFmtId="0" fontId="14" fillId="15" borderId="7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vertical="top" wrapText="1"/>
    </xf>
    <xf numFmtId="0" fontId="14" fillId="10" borderId="5" xfId="0" applyFont="1" applyFill="1" applyBorder="1" applyAlignment="1">
      <alignment horizontal="center" vertical="top" wrapText="1"/>
    </xf>
    <xf numFmtId="164" fontId="14" fillId="6" borderId="3" xfId="0" applyNumberFormat="1" applyFont="1" applyFill="1" applyBorder="1" applyAlignment="1">
      <alignment horizontal="right" vertical="top" wrapText="1"/>
    </xf>
    <xf numFmtId="4" fontId="14" fillId="8" borderId="7" xfId="0" applyNumberFormat="1" applyFont="1" applyFill="1" applyBorder="1" applyAlignment="1">
      <alignment horizontal="right" vertical="top" wrapText="1"/>
    </xf>
    <xf numFmtId="4" fontId="14" fillId="8" borderId="4" xfId="0" applyNumberFormat="1" applyFont="1" applyFill="1" applyBorder="1" applyAlignment="1">
      <alignment horizontal="right" vertical="top" wrapText="1"/>
    </xf>
    <xf numFmtId="0" fontId="14" fillId="15" borderId="0" xfId="0" applyFont="1" applyFill="1" applyBorder="1" applyAlignment="1">
      <alignment horizontal="center" vertical="center" wrapText="1"/>
    </xf>
    <xf numFmtId="0" fontId="14" fillId="15" borderId="0" xfId="0" applyFont="1" applyFill="1" applyBorder="1" applyAlignment="1">
      <alignment vertical="top" wrapText="1"/>
    </xf>
    <xf numFmtId="0" fontId="14" fillId="10" borderId="0" xfId="0" applyFont="1" applyFill="1" applyBorder="1" applyAlignment="1">
      <alignment horizontal="center" vertical="top" wrapText="1"/>
    </xf>
    <xf numFmtId="164" fontId="14" fillId="6" borderId="0" xfId="0" applyNumberFormat="1" applyFont="1" applyFill="1" applyBorder="1" applyAlignment="1">
      <alignment horizontal="right" vertical="top" wrapText="1"/>
    </xf>
    <xf numFmtId="4" fontId="14" fillId="8" borderId="0" xfId="0" applyNumberFormat="1" applyFont="1" applyFill="1" applyBorder="1" applyAlignment="1">
      <alignment horizontal="right" vertical="top" wrapText="1"/>
    </xf>
    <xf numFmtId="165" fontId="1" fillId="4" borderId="11" xfId="0" applyNumberFormat="1" applyFont="1" applyFill="1" applyBorder="1" applyAlignment="1">
      <alignment vertical="top" wrapText="1"/>
    </xf>
    <xf numFmtId="0" fontId="15" fillId="16" borderId="8" xfId="9" applyFont="1" applyFill="1" applyBorder="1" applyAlignment="1">
      <alignment vertical="center"/>
    </xf>
    <xf numFmtId="0" fontId="15" fillId="16" borderId="9" xfId="9" applyFont="1" applyFill="1" applyBorder="1" applyAlignment="1">
      <alignment vertical="center"/>
    </xf>
    <xf numFmtId="0" fontId="4" fillId="16" borderId="9" xfId="9" applyFont="1" applyFill="1" applyBorder="1" applyAlignment="1">
      <alignment horizontal="left" vertical="center"/>
    </xf>
    <xf numFmtId="0" fontId="4" fillId="16" borderId="9" xfId="9" applyFont="1" applyFill="1" applyBorder="1" applyAlignment="1">
      <alignment horizontal="center" vertical="center"/>
    </xf>
    <xf numFmtId="167" fontId="4" fillId="16" borderId="9" xfId="10" applyFont="1" applyFill="1" applyBorder="1" applyAlignment="1">
      <alignment horizontal="center" vertical="center"/>
    </xf>
    <xf numFmtId="0" fontId="4" fillId="16" borderId="9" xfId="9" applyFont="1" applyFill="1" applyBorder="1" applyAlignment="1">
      <alignment vertical="center"/>
    </xf>
    <xf numFmtId="0" fontId="4" fillId="19" borderId="28" xfId="11" applyFill="1" applyBorder="1" applyAlignment="1">
      <alignment horizontal="center"/>
    </xf>
    <xf numFmtId="0" fontId="4" fillId="19" borderId="29" xfId="11" applyFill="1" applyBorder="1" applyAlignment="1">
      <alignment horizontal="center"/>
    </xf>
    <xf numFmtId="0" fontId="4" fillId="19" borderId="30" xfId="11" applyFill="1" applyBorder="1" applyAlignment="1">
      <alignment horizontal="center"/>
    </xf>
    <xf numFmtId="0" fontId="4" fillId="0" borderId="31" xfId="11" applyBorder="1" applyAlignment="1">
      <alignment horizontal="center"/>
    </xf>
    <xf numFmtId="0" fontId="15" fillId="19" borderId="11" xfId="11" applyNumberFormat="1" applyFont="1" applyFill="1" applyBorder="1"/>
    <xf numFmtId="167" fontId="0" fillId="0" borderId="11" xfId="10" applyFont="1" applyBorder="1" applyAlignment="1">
      <alignment horizontal="center"/>
    </xf>
    <xf numFmtId="10" fontId="0" fillId="0" borderId="11" xfId="6" applyNumberFormat="1" applyFont="1" applyBorder="1" applyAlignment="1">
      <alignment horizontal="center"/>
    </xf>
    <xf numFmtId="10" fontId="4" fillId="16" borderId="11" xfId="6" applyNumberFormat="1" applyFont="1" applyFill="1" applyBorder="1"/>
    <xf numFmtId="9" fontId="4" fillId="16" borderId="20" xfId="8" applyFont="1" applyFill="1" applyBorder="1"/>
    <xf numFmtId="0" fontId="15" fillId="0" borderId="11" xfId="11" applyFont="1" applyBorder="1"/>
    <xf numFmtId="167" fontId="4" fillId="16" borderId="11" xfId="11" applyNumberFormat="1" applyFill="1" applyBorder="1"/>
    <xf numFmtId="44" fontId="4" fillId="16" borderId="20" xfId="2" applyFont="1" applyFill="1" applyBorder="1"/>
    <xf numFmtId="10" fontId="4" fillId="16" borderId="11" xfId="8" applyNumberFormat="1" applyFont="1" applyFill="1" applyBorder="1"/>
    <xf numFmtId="9" fontId="4" fillId="16" borderId="11" xfId="6" applyFont="1" applyFill="1" applyBorder="1"/>
    <xf numFmtId="9" fontId="4" fillId="16" borderId="11" xfId="8" applyFont="1" applyFill="1" applyBorder="1"/>
    <xf numFmtId="0" fontId="4" fillId="0" borderId="11" xfId="11" applyBorder="1"/>
    <xf numFmtId="0" fontId="4" fillId="16" borderId="11" xfId="11" applyFill="1" applyBorder="1"/>
    <xf numFmtId="167" fontId="15" fillId="16" borderId="28" xfId="10" applyFont="1" applyFill="1" applyBorder="1"/>
    <xf numFmtId="10" fontId="15" fillId="16" borderId="30" xfId="11" applyNumberFormat="1" applyFont="1" applyFill="1" applyBorder="1"/>
    <xf numFmtId="167" fontId="4" fillId="16" borderId="11" xfId="11" applyNumberFormat="1" applyFont="1" applyFill="1" applyBorder="1"/>
    <xf numFmtId="10" fontId="12" fillId="16" borderId="11" xfId="6" applyNumberFormat="1" applyFont="1" applyFill="1" applyBorder="1"/>
    <xf numFmtId="0" fontId="16" fillId="21" borderId="35" xfId="12" applyFont="1" applyFill="1" applyBorder="1" applyAlignment="1">
      <alignment horizontal="center"/>
    </xf>
    <xf numFmtId="0" fontId="17" fillId="16" borderId="27" xfId="12" applyFont="1" applyFill="1" applyBorder="1"/>
    <xf numFmtId="0" fontId="17" fillId="16" borderId="0" xfId="12" applyFont="1" applyFill="1" applyBorder="1" applyAlignment="1">
      <alignment horizontal="center"/>
    </xf>
    <xf numFmtId="10" fontId="18" fillId="16" borderId="36" xfId="6" applyNumberFormat="1" applyFont="1" applyFill="1" applyBorder="1" applyAlignment="1">
      <alignment horizontal="center"/>
    </xf>
    <xf numFmtId="0" fontId="17" fillId="16" borderId="0" xfId="12" applyFont="1" applyFill="1" applyBorder="1" applyAlignment="1">
      <alignment horizontal="center" vertical="center"/>
    </xf>
    <xf numFmtId="0" fontId="17" fillId="16" borderId="37" xfId="12" applyFont="1" applyFill="1" applyBorder="1"/>
    <xf numFmtId="0" fontId="19" fillId="16" borderId="38" xfId="12" applyFont="1" applyFill="1" applyBorder="1" applyAlignment="1">
      <alignment horizontal="right"/>
    </xf>
    <xf numFmtId="10" fontId="19" fillId="16" borderId="39" xfId="12" applyNumberFormat="1" applyFont="1" applyFill="1" applyBorder="1" applyAlignment="1">
      <alignment horizontal="center"/>
    </xf>
    <xf numFmtId="0" fontId="19" fillId="16" borderId="0" xfId="12" applyFont="1" applyFill="1" applyBorder="1" applyAlignment="1">
      <alignment horizontal="right"/>
    </xf>
    <xf numFmtId="10" fontId="19" fillId="16" borderId="36" xfId="12" applyNumberFormat="1" applyFont="1" applyFill="1" applyBorder="1" applyAlignment="1">
      <alignment horizontal="center"/>
    </xf>
    <xf numFmtId="0" fontId="16" fillId="21" borderId="41" xfId="12" applyFont="1" applyFill="1" applyBorder="1" applyAlignment="1">
      <alignment horizontal="center"/>
    </xf>
    <xf numFmtId="0" fontId="17" fillId="16" borderId="40" xfId="12" applyFont="1" applyFill="1" applyBorder="1"/>
    <xf numFmtId="0" fontId="17" fillId="16" borderId="18" xfId="12" applyFont="1" applyFill="1" applyBorder="1"/>
    <xf numFmtId="10" fontId="18" fillId="16" borderId="41" xfId="6" applyNumberFormat="1" applyFont="1" applyFill="1" applyBorder="1" applyAlignment="1">
      <alignment horizontal="center"/>
    </xf>
    <xf numFmtId="0" fontId="17" fillId="16" borderId="0" xfId="12" applyFont="1" applyFill="1" applyBorder="1"/>
    <xf numFmtId="0" fontId="17" fillId="16" borderId="36" xfId="12" applyFont="1" applyFill="1" applyBorder="1" applyAlignment="1">
      <alignment horizontal="center"/>
    </xf>
    <xf numFmtId="0" fontId="17" fillId="16" borderId="27" xfId="12" applyFont="1" applyFill="1" applyBorder="1" applyAlignment="1">
      <alignment horizontal="left"/>
    </xf>
    <xf numFmtId="0" fontId="20" fillId="16" borderId="27" xfId="12" applyFont="1" applyFill="1" applyBorder="1" applyAlignment="1">
      <alignment horizontal="left"/>
    </xf>
    <xf numFmtId="0" fontId="20" fillId="16" borderId="0" xfId="12" applyFont="1" applyFill="1" applyBorder="1"/>
    <xf numFmtId="10" fontId="20" fillId="16" borderId="36" xfId="6" applyNumberFormat="1" applyFont="1" applyFill="1" applyBorder="1" applyAlignment="1">
      <alignment horizontal="center"/>
    </xf>
    <xf numFmtId="0" fontId="17" fillId="16" borderId="42" xfId="12" applyFont="1" applyFill="1" applyBorder="1"/>
    <xf numFmtId="0" fontId="19" fillId="16" borderId="43" xfId="12" applyFont="1" applyFill="1" applyBorder="1" applyAlignment="1">
      <alignment horizontal="right"/>
    </xf>
    <xf numFmtId="10" fontId="19" fillId="16" borderId="44" xfId="12" applyNumberFormat="1" applyFont="1" applyFill="1" applyBorder="1" applyAlignment="1">
      <alignment horizontal="center"/>
    </xf>
    <xf numFmtId="0" fontId="21" fillId="21" borderId="40" xfId="12" applyFont="1" applyFill="1" applyBorder="1" applyAlignment="1">
      <alignment vertical="center"/>
    </xf>
    <xf numFmtId="0" fontId="21" fillId="21" borderId="18" xfId="12" applyFont="1" applyFill="1" applyBorder="1" applyAlignment="1">
      <alignment vertical="center"/>
    </xf>
    <xf numFmtId="10" fontId="22" fillId="21" borderId="41" xfId="8" applyNumberFormat="1" applyFont="1" applyFill="1" applyBorder="1" applyAlignment="1" applyProtection="1">
      <alignment horizontal="center" vertical="center"/>
    </xf>
    <xf numFmtId="0" fontId="23" fillId="16" borderId="27" xfId="12" applyFont="1" applyFill="1" applyBorder="1"/>
    <xf numFmtId="0" fontId="17" fillId="16" borderId="36" xfId="12" applyFont="1" applyFill="1" applyBorder="1"/>
    <xf numFmtId="0" fontId="0" fillId="16" borderId="0" xfId="0" applyFill="1" applyAlignment="1">
      <alignment horizontal="left" vertical="top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4" xfId="0" applyFont="1" applyFill="1" applyBorder="1" applyAlignment="1">
      <alignment horizontal="center" vertical="center" wrapText="1"/>
    </xf>
    <xf numFmtId="0" fontId="27" fillId="16" borderId="27" xfId="0" applyFont="1" applyFill="1" applyBorder="1" applyAlignment="1">
      <alignment horizontal="center" vertical="center"/>
    </xf>
    <xf numFmtId="0" fontId="27" fillId="16" borderId="0" xfId="0" applyFont="1" applyFill="1" applyBorder="1" applyAlignment="1">
      <alignment vertical="center" wrapText="1"/>
    </xf>
    <xf numFmtId="10" fontId="27" fillId="16" borderId="0" xfId="0" applyNumberFormat="1" applyFont="1" applyFill="1" applyBorder="1" applyAlignment="1">
      <alignment horizontal="center" vertical="center"/>
    </xf>
    <xf numFmtId="10" fontId="27" fillId="16" borderId="36" xfId="0" applyNumberFormat="1" applyFont="1" applyFill="1" applyBorder="1" applyAlignment="1">
      <alignment horizontal="center" vertical="center"/>
    </xf>
    <xf numFmtId="0" fontId="26" fillId="16" borderId="34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 wrapText="1"/>
    </xf>
    <xf numFmtId="10" fontId="26" fillId="16" borderId="22" xfId="0" applyNumberFormat="1" applyFont="1" applyFill="1" applyBorder="1" applyAlignment="1">
      <alignment horizontal="center" vertical="center"/>
    </xf>
    <xf numFmtId="10" fontId="26" fillId="16" borderId="35" xfId="0" applyNumberFormat="1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/>
    </xf>
    <xf numFmtId="10" fontId="25" fillId="20" borderId="13" xfId="0" applyNumberFormat="1" applyFont="1" applyFill="1" applyBorder="1" applyAlignment="1">
      <alignment horizontal="center" vertical="center"/>
    </xf>
    <xf numFmtId="10" fontId="25" fillId="20" borderId="14" xfId="0" applyNumberFormat="1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top" wrapText="1"/>
    </xf>
    <xf numFmtId="0" fontId="1" fillId="13" borderId="25" xfId="0" applyFont="1" applyFill="1" applyBorder="1" applyAlignment="1">
      <alignment horizontal="center" vertical="top" wrapText="1"/>
    </xf>
    <xf numFmtId="0" fontId="1" fillId="13" borderId="26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vertical="top" wrapText="1"/>
    </xf>
    <xf numFmtId="0" fontId="2" fillId="16" borderId="0" xfId="0" applyFont="1" applyFill="1" applyAlignment="1">
      <alignment horizontal="left"/>
    </xf>
    <xf numFmtId="10" fontId="2" fillId="16" borderId="0" xfId="0" applyNumberFormat="1" applyFont="1" applyFill="1" applyAlignment="1">
      <alignment horizontal="left"/>
    </xf>
    <xf numFmtId="0" fontId="2" fillId="12" borderId="0" xfId="0" applyFont="1" applyFill="1" applyAlignment="1">
      <alignment vertical="top" wrapText="1"/>
    </xf>
    <xf numFmtId="0" fontId="5" fillId="0" borderId="11" xfId="3" applyFont="1" applyBorder="1" applyAlignment="1">
      <alignment horizontal="center" vertical="center"/>
    </xf>
    <xf numFmtId="0" fontId="4" fillId="0" borderId="17" xfId="3" applyBorder="1" applyAlignment="1">
      <alignment horizontal="center"/>
    </xf>
    <xf numFmtId="0" fontId="4" fillId="0" borderId="18" xfId="3" applyBorder="1" applyAlignment="1">
      <alignment horizontal="center"/>
    </xf>
    <xf numFmtId="0" fontId="4" fillId="0" borderId="19" xfId="3" applyBorder="1" applyAlignment="1">
      <alignment horizontal="center"/>
    </xf>
    <xf numFmtId="0" fontId="9" fillId="18" borderId="11" xfId="3" applyFont="1" applyFill="1" applyBorder="1" applyAlignment="1">
      <alignment horizontal="left" vertical="center" wrapText="1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16" borderId="8" xfId="3" applyFont="1" applyFill="1" applyBorder="1" applyAlignment="1">
      <alignment horizontal="center" vertical="center"/>
    </xf>
    <xf numFmtId="0" fontId="5" fillId="16" borderId="9" xfId="3" applyFont="1" applyFill="1" applyBorder="1" applyAlignment="1">
      <alignment horizontal="center" vertical="center"/>
    </xf>
    <xf numFmtId="0" fontId="5" fillId="16" borderId="10" xfId="3" applyFont="1" applyFill="1" applyBorder="1" applyAlignment="1">
      <alignment horizontal="center" vertical="center"/>
    </xf>
    <xf numFmtId="0" fontId="5" fillId="16" borderId="12" xfId="3" applyFont="1" applyFill="1" applyBorder="1" applyAlignment="1">
      <alignment horizontal="center" vertical="center"/>
    </xf>
    <xf numFmtId="0" fontId="5" fillId="16" borderId="13" xfId="3" applyFont="1" applyFill="1" applyBorder="1" applyAlignment="1">
      <alignment horizontal="center" vertical="center"/>
    </xf>
    <xf numFmtId="0" fontId="5" fillId="16" borderId="14" xfId="3" applyFont="1" applyFill="1" applyBorder="1" applyAlignment="1">
      <alignment horizontal="center" vertical="center"/>
    </xf>
    <xf numFmtId="10" fontId="6" fillId="17" borderId="11" xfId="4" applyNumberFormat="1" applyFont="1" applyFill="1" applyBorder="1" applyAlignment="1">
      <alignment horizontal="center" vertical="center" wrapText="1"/>
    </xf>
    <xf numFmtId="0" fontId="4" fillId="0" borderId="11" xfId="3" applyBorder="1" applyAlignment="1">
      <alignment horizontal="center" vertical="center"/>
    </xf>
    <xf numFmtId="0" fontId="7" fillId="16" borderId="0" xfId="3" applyFont="1" applyFill="1" applyBorder="1" applyAlignment="1">
      <alignment horizontal="left" vertical="center" wrapText="1"/>
    </xf>
    <xf numFmtId="0" fontId="7" fillId="16" borderId="16" xfId="3" applyFont="1" applyFill="1" applyBorder="1" applyAlignment="1">
      <alignment horizontal="left" vertical="center" wrapText="1"/>
    </xf>
    <xf numFmtId="0" fontId="8" fillId="16" borderId="0" xfId="3" applyFont="1" applyFill="1" applyBorder="1" applyAlignment="1">
      <alignment horizontal="left" vertical="center"/>
    </xf>
    <xf numFmtId="0" fontId="4" fillId="0" borderId="17" xfId="3" applyBorder="1" applyAlignment="1">
      <alignment horizontal="left"/>
    </xf>
    <xf numFmtId="0" fontId="4" fillId="0" borderId="18" xfId="3" applyBorder="1" applyAlignment="1">
      <alignment horizontal="left"/>
    </xf>
    <xf numFmtId="0" fontId="4" fillId="0" borderId="19" xfId="3" applyBorder="1" applyAlignment="1">
      <alignment horizontal="left"/>
    </xf>
    <xf numFmtId="9" fontId="4" fillId="19" borderId="11" xfId="8" applyFont="1" applyFill="1" applyBorder="1" applyAlignment="1">
      <alignment horizontal="center" vertical="center"/>
    </xf>
    <xf numFmtId="0" fontId="15" fillId="0" borderId="9" xfId="9" applyFont="1" applyBorder="1" applyAlignment="1">
      <alignment horizontal="center" vertical="center"/>
    </xf>
    <xf numFmtId="0" fontId="4" fillId="16" borderId="24" xfId="11" applyFill="1" applyBorder="1" applyAlignment="1">
      <alignment horizontal="center"/>
    </xf>
    <xf numFmtId="0" fontId="4" fillId="16" borderId="26" xfId="11" applyFill="1" applyBorder="1" applyAlignment="1">
      <alignment horizontal="center"/>
    </xf>
    <xf numFmtId="44" fontId="15" fillId="16" borderId="32" xfId="8" applyNumberFormat="1" applyFont="1" applyFill="1" applyBorder="1" applyAlignment="1">
      <alignment horizontal="center" vertical="center"/>
    </xf>
    <xf numFmtId="9" fontId="15" fillId="16" borderId="33" xfId="8" applyFont="1" applyFill="1" applyBorder="1" applyAlignment="1">
      <alignment horizontal="center" vertical="center"/>
    </xf>
    <xf numFmtId="9" fontId="15" fillId="16" borderId="20" xfId="8" applyFont="1" applyFill="1" applyBorder="1" applyAlignment="1">
      <alignment horizontal="center" vertical="center"/>
    </xf>
    <xf numFmtId="0" fontId="4" fillId="16" borderId="8" xfId="11" applyFill="1" applyBorder="1" applyAlignment="1">
      <alignment horizontal="center" vertical="center"/>
    </xf>
    <xf numFmtId="0" fontId="4" fillId="16" borderId="9" xfId="11" applyFill="1" applyBorder="1" applyAlignment="1">
      <alignment horizontal="center" vertical="center"/>
    </xf>
    <xf numFmtId="0" fontId="4" fillId="16" borderId="27" xfId="11" applyFill="1" applyBorder="1" applyAlignment="1">
      <alignment horizontal="center" vertical="center"/>
    </xf>
    <xf numFmtId="0" fontId="4" fillId="16" borderId="0" xfId="11" applyFill="1" applyBorder="1" applyAlignment="1">
      <alignment horizontal="center" vertical="center"/>
    </xf>
    <xf numFmtId="0" fontId="4" fillId="16" borderId="12" xfId="11" applyFill="1" applyBorder="1" applyAlignment="1">
      <alignment horizontal="center" vertical="center"/>
    </xf>
    <xf numFmtId="0" fontId="4" fillId="16" borderId="13" xfId="11" applyFill="1" applyBorder="1" applyAlignment="1">
      <alignment horizontal="center" vertical="center"/>
    </xf>
    <xf numFmtId="0" fontId="16" fillId="20" borderId="24" xfId="12" applyFont="1" applyFill="1" applyBorder="1" applyAlignment="1">
      <alignment horizontal="center"/>
    </xf>
    <xf numFmtId="0" fontId="16" fillId="20" borderId="25" xfId="12" applyFont="1" applyFill="1" applyBorder="1" applyAlignment="1">
      <alignment horizontal="center"/>
    </xf>
    <xf numFmtId="0" fontId="16" fillId="20" borderId="26" xfId="12" applyFont="1" applyFill="1" applyBorder="1" applyAlignment="1">
      <alignment horizontal="center"/>
    </xf>
    <xf numFmtId="0" fontId="16" fillId="21" borderId="34" xfId="12" applyFont="1" applyFill="1" applyBorder="1" applyAlignment="1">
      <alignment horizontal="center"/>
    </xf>
    <xf numFmtId="0" fontId="16" fillId="21" borderId="22" xfId="12" applyFont="1" applyFill="1" applyBorder="1" applyAlignment="1">
      <alignment horizontal="center"/>
    </xf>
    <xf numFmtId="0" fontId="16" fillId="21" borderId="40" xfId="12" applyFont="1" applyFill="1" applyBorder="1" applyAlignment="1">
      <alignment horizontal="center"/>
    </xf>
    <xf numFmtId="0" fontId="16" fillId="21" borderId="18" xfId="12" applyFont="1" applyFill="1" applyBorder="1" applyAlignment="1">
      <alignment horizontal="center"/>
    </xf>
    <xf numFmtId="0" fontId="26" fillId="16" borderId="27" xfId="0" applyFont="1" applyFill="1" applyBorder="1" applyAlignment="1">
      <alignment horizontal="center" vertical="center"/>
    </xf>
    <xf numFmtId="0" fontId="26" fillId="16" borderId="0" xfId="0" applyFont="1" applyFill="1" applyBorder="1" applyAlignment="1">
      <alignment horizontal="center" vertical="center"/>
    </xf>
    <xf numFmtId="0" fontId="26" fillId="16" borderId="36" xfId="0" applyFont="1" applyFill="1" applyBorder="1" applyAlignment="1">
      <alignment horizontal="center" vertical="center"/>
    </xf>
    <xf numFmtId="0" fontId="25" fillId="20" borderId="12" xfId="0" applyFont="1" applyFill="1" applyBorder="1" applyAlignment="1">
      <alignment horizontal="center" vertical="center"/>
    </xf>
    <xf numFmtId="0" fontId="25" fillId="20" borderId="13" xfId="0" applyFont="1" applyFill="1" applyBorder="1" applyAlignment="1">
      <alignment horizontal="center" vertical="center"/>
    </xf>
    <xf numFmtId="0" fontId="24" fillId="20" borderId="24" xfId="0" applyFont="1" applyFill="1" applyBorder="1" applyAlignment="1">
      <alignment horizontal="center" vertical="center"/>
    </xf>
    <xf numFmtId="0" fontId="24" fillId="20" borderId="25" xfId="0" applyFont="1" applyFill="1" applyBorder="1" applyAlignment="1">
      <alignment horizontal="center" vertical="center"/>
    </xf>
    <xf numFmtId="0" fontId="24" fillId="20" borderId="26" xfId="0" applyFont="1" applyFill="1" applyBorder="1" applyAlignment="1">
      <alignment horizontal="center" vertical="center"/>
    </xf>
    <xf numFmtId="0" fontId="21" fillId="20" borderId="24" xfId="0" applyFont="1" applyFill="1" applyBorder="1" applyAlignment="1">
      <alignment horizontal="center" vertical="center"/>
    </xf>
    <xf numFmtId="0" fontId="21" fillId="20" borderId="25" xfId="0" applyFont="1" applyFill="1" applyBorder="1" applyAlignment="1">
      <alignment horizontal="center" vertical="center"/>
    </xf>
    <xf numFmtId="0" fontId="21" fillId="20" borderId="26" xfId="0" applyFont="1" applyFill="1" applyBorder="1" applyAlignment="1">
      <alignment horizontal="center" vertical="center"/>
    </xf>
    <xf numFmtId="0" fontId="25" fillId="20" borderId="8" xfId="0" applyFont="1" applyFill="1" applyBorder="1" applyAlignment="1">
      <alignment horizontal="center" vertical="center" wrapText="1"/>
    </xf>
    <xf numFmtId="0" fontId="25" fillId="20" borderId="12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</cellXfs>
  <cellStyles count="13">
    <cellStyle name="Moeda" xfId="2" builtinId="4"/>
    <cellStyle name="Moeda 2" xfId="5"/>
    <cellStyle name="Normal" xfId="0" builtinId="0"/>
    <cellStyle name="Normal 11 2" xfId="9"/>
    <cellStyle name="Normal 2" xfId="11"/>
    <cellStyle name="Normal 2 2" xfId="12"/>
    <cellStyle name="Normal 5" xfId="3"/>
    <cellStyle name="Porcentagem" xfId="8" builtinId="5"/>
    <cellStyle name="Porcentagem 2 2" xfId="6"/>
    <cellStyle name="Porcentagem 3" xfId="4"/>
    <cellStyle name="Vírgula" xfId="1" builtinId="3"/>
    <cellStyle name="Vírgula 2 2" xfId="10"/>
    <cellStyle name="Vírgula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85725</xdr:rowOff>
    </xdr:from>
    <xdr:to>
      <xdr:col>8</xdr:col>
      <xdr:colOff>866775</xdr:colOff>
      <xdr:row>18</xdr:row>
      <xdr:rowOff>85725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1051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85725</xdr:rowOff>
    </xdr:from>
    <xdr:to>
      <xdr:col>8</xdr:col>
      <xdr:colOff>866775</xdr:colOff>
      <xdr:row>25</xdr:row>
      <xdr:rowOff>85725</xdr:rowOff>
    </xdr:to>
    <xdr:cxnSp macro="">
      <xdr:nvCxnSpPr>
        <xdr:cNvPr id="3" name="Conector reto 2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3850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33</xdr:row>
      <xdr:rowOff>85725</xdr:rowOff>
    </xdr:from>
    <xdr:to>
      <xdr:col>8</xdr:col>
      <xdr:colOff>866775</xdr:colOff>
      <xdr:row>33</xdr:row>
      <xdr:rowOff>85725</xdr:rowOff>
    </xdr:to>
    <xdr:cxnSp macro="">
      <xdr:nvCxnSpPr>
        <xdr:cNvPr id="4" name="Conector reto 3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7584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44</xdr:row>
      <xdr:rowOff>85725</xdr:rowOff>
    </xdr:from>
    <xdr:to>
      <xdr:col>8</xdr:col>
      <xdr:colOff>866775</xdr:colOff>
      <xdr:row>44</xdr:row>
      <xdr:rowOff>85725</xdr:rowOff>
    </xdr:to>
    <xdr:cxnSp macro="">
      <xdr:nvCxnSpPr>
        <xdr:cNvPr id="5" name="Conector reto 4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4480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53</xdr:row>
      <xdr:rowOff>85725</xdr:rowOff>
    </xdr:from>
    <xdr:to>
      <xdr:col>8</xdr:col>
      <xdr:colOff>866775</xdr:colOff>
      <xdr:row>53</xdr:row>
      <xdr:rowOff>85725</xdr:rowOff>
    </xdr:to>
    <xdr:cxnSp macro="">
      <xdr:nvCxnSpPr>
        <xdr:cNvPr id="6" name="Conector reto 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929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61</xdr:row>
      <xdr:rowOff>85725</xdr:rowOff>
    </xdr:from>
    <xdr:to>
      <xdr:col>8</xdr:col>
      <xdr:colOff>866775</xdr:colOff>
      <xdr:row>61</xdr:row>
      <xdr:rowOff>85725</xdr:rowOff>
    </xdr:to>
    <xdr:cxnSp macro="">
      <xdr:nvCxnSpPr>
        <xdr:cNvPr id="7" name="Conector reto 6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082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68</xdr:row>
      <xdr:rowOff>85725</xdr:rowOff>
    </xdr:from>
    <xdr:to>
      <xdr:col>8</xdr:col>
      <xdr:colOff>866775</xdr:colOff>
      <xdr:row>68</xdr:row>
      <xdr:rowOff>85725</xdr:rowOff>
    </xdr:to>
    <xdr:cxnSp macro="">
      <xdr:nvCxnSpPr>
        <xdr:cNvPr id="8" name="Conector reto 7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2270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75</xdr:row>
      <xdr:rowOff>85725</xdr:rowOff>
    </xdr:from>
    <xdr:to>
      <xdr:col>8</xdr:col>
      <xdr:colOff>866775</xdr:colOff>
      <xdr:row>75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2402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84</xdr:row>
      <xdr:rowOff>85725</xdr:rowOff>
    </xdr:from>
    <xdr:to>
      <xdr:col>8</xdr:col>
      <xdr:colOff>866775</xdr:colOff>
      <xdr:row>84</xdr:row>
      <xdr:rowOff>85725</xdr:rowOff>
    </xdr:to>
    <xdr:cxnSp macro="">
      <xdr:nvCxnSpPr>
        <xdr:cNvPr id="10" name="Conector reto 9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7833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92</xdr:row>
      <xdr:rowOff>85725</xdr:rowOff>
    </xdr:from>
    <xdr:to>
      <xdr:col>8</xdr:col>
      <xdr:colOff>866775</xdr:colOff>
      <xdr:row>92</xdr:row>
      <xdr:rowOff>85725</xdr:rowOff>
    </xdr:to>
    <xdr:cxnSp macro="">
      <xdr:nvCxnSpPr>
        <xdr:cNvPr id="11" name="Conector reto 10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9471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98</xdr:row>
      <xdr:rowOff>85725</xdr:rowOff>
    </xdr:from>
    <xdr:to>
      <xdr:col>8</xdr:col>
      <xdr:colOff>866775</xdr:colOff>
      <xdr:row>98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61988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104</xdr:row>
      <xdr:rowOff>85725</xdr:rowOff>
    </xdr:from>
    <xdr:to>
      <xdr:col>8</xdr:col>
      <xdr:colOff>866775</xdr:colOff>
      <xdr:row>104</xdr:row>
      <xdr:rowOff>85725</xdr:rowOff>
    </xdr:to>
    <xdr:cxnSp macro="">
      <xdr:nvCxnSpPr>
        <xdr:cNvPr id="13" name="Conector reto 12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63131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117</xdr:row>
      <xdr:rowOff>85725</xdr:rowOff>
    </xdr:from>
    <xdr:to>
      <xdr:col>8</xdr:col>
      <xdr:colOff>866775</xdr:colOff>
      <xdr:row>117</xdr:row>
      <xdr:rowOff>85725</xdr:rowOff>
    </xdr:to>
    <xdr:cxnSp macro="">
      <xdr:nvCxnSpPr>
        <xdr:cNvPr id="14" name="Conector reto 13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73228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128</xdr:row>
      <xdr:rowOff>85725</xdr:rowOff>
    </xdr:from>
    <xdr:to>
      <xdr:col>8</xdr:col>
      <xdr:colOff>866775</xdr:colOff>
      <xdr:row>128</xdr:row>
      <xdr:rowOff>85725</xdr:rowOff>
    </xdr:to>
    <xdr:cxnSp macro="">
      <xdr:nvCxnSpPr>
        <xdr:cNvPr id="15" name="Conector reto 14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53378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137</xdr:row>
      <xdr:rowOff>85725</xdr:rowOff>
    </xdr:from>
    <xdr:to>
      <xdr:col>8</xdr:col>
      <xdr:colOff>866775</xdr:colOff>
      <xdr:row>137</xdr:row>
      <xdr:rowOff>85725</xdr:rowOff>
    </xdr:to>
    <xdr:cxnSp macro="">
      <xdr:nvCxnSpPr>
        <xdr:cNvPr id="16" name="Conector reto 1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253936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147</xdr:row>
      <xdr:rowOff>85725</xdr:rowOff>
    </xdr:from>
    <xdr:to>
      <xdr:col>8</xdr:col>
      <xdr:colOff>866775</xdr:colOff>
      <xdr:row>147</xdr:row>
      <xdr:rowOff>85725</xdr:rowOff>
    </xdr:to>
    <xdr:cxnSp macro="">
      <xdr:nvCxnSpPr>
        <xdr:cNvPr id="17" name="Conector reto 16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55283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154</xdr:row>
      <xdr:rowOff>85725</xdr:rowOff>
    </xdr:from>
    <xdr:to>
      <xdr:col>8</xdr:col>
      <xdr:colOff>866775</xdr:colOff>
      <xdr:row>154</xdr:row>
      <xdr:rowOff>85725</xdr:rowOff>
    </xdr:to>
    <xdr:cxnSp macro="">
      <xdr:nvCxnSpPr>
        <xdr:cNvPr id="18" name="Conector reto 17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0805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164</xdr:row>
      <xdr:rowOff>85725</xdr:rowOff>
    </xdr:from>
    <xdr:to>
      <xdr:col>8</xdr:col>
      <xdr:colOff>866775</xdr:colOff>
      <xdr:row>164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2710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173</xdr:row>
      <xdr:rowOff>85725</xdr:rowOff>
    </xdr:from>
    <xdr:to>
      <xdr:col>8</xdr:col>
      <xdr:colOff>866775</xdr:colOff>
      <xdr:row>173</xdr:row>
      <xdr:rowOff>85725</xdr:rowOff>
    </xdr:to>
    <xdr:cxnSp macro="">
      <xdr:nvCxnSpPr>
        <xdr:cNvPr id="20" name="Conector reto 19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44424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183</xdr:row>
      <xdr:rowOff>85725</xdr:rowOff>
    </xdr:from>
    <xdr:to>
      <xdr:col>8</xdr:col>
      <xdr:colOff>866775</xdr:colOff>
      <xdr:row>183</xdr:row>
      <xdr:rowOff>85725</xdr:rowOff>
    </xdr:to>
    <xdr:cxnSp macro="">
      <xdr:nvCxnSpPr>
        <xdr:cNvPr id="21" name="Conector reto 20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39661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190</xdr:row>
      <xdr:rowOff>85725</xdr:rowOff>
    </xdr:from>
    <xdr:to>
      <xdr:col>8</xdr:col>
      <xdr:colOff>866775</xdr:colOff>
      <xdr:row>190</xdr:row>
      <xdr:rowOff>85725</xdr:rowOff>
    </xdr:to>
    <xdr:cxnSp macro="">
      <xdr:nvCxnSpPr>
        <xdr:cNvPr id="22" name="Conector reto 2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58711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196</xdr:row>
      <xdr:rowOff>85725</xdr:rowOff>
    </xdr:from>
    <xdr:to>
      <xdr:col>8</xdr:col>
      <xdr:colOff>866775</xdr:colOff>
      <xdr:row>196</xdr:row>
      <xdr:rowOff>85725</xdr:rowOff>
    </xdr:to>
    <xdr:cxnSp macro="">
      <xdr:nvCxnSpPr>
        <xdr:cNvPr id="23" name="Conector reto 22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87706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203</xdr:row>
      <xdr:rowOff>85725</xdr:rowOff>
    </xdr:from>
    <xdr:to>
      <xdr:col>8</xdr:col>
      <xdr:colOff>866775</xdr:colOff>
      <xdr:row>203</xdr:row>
      <xdr:rowOff>85725</xdr:rowOff>
    </xdr:to>
    <xdr:cxnSp macro="">
      <xdr:nvCxnSpPr>
        <xdr:cNvPr id="24" name="Conector reto 23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94411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593065</xdr:colOff>
      <xdr:row>20</xdr:row>
      <xdr:rowOff>35944</xdr:rowOff>
    </xdr:from>
    <xdr:to>
      <xdr:col>2</xdr:col>
      <xdr:colOff>500870</xdr:colOff>
      <xdr:row>22</xdr:row>
      <xdr:rowOff>134788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0769BD6-CAA0-44C4-B892-074B9A50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65" y="3922144"/>
          <a:ext cx="4089280" cy="4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IROS%20Engenharia%20&amp;%20Assessoria/E.%20PAR&#193;/P.M.%20GARRAF&#195;O%20DO%20NORTE/bartolomeu%20dias/Reforma%20e%20Amplia&#231;&#227;o%20da%20Escola%20%20Bartolomeu-%20Or&#231;amento%20Sint&#233;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ADERNO DE COMPOSIÇÃO"/>
      <sheetName val="CRONOGRAMA"/>
      <sheetName val="BDI"/>
      <sheetName val="ENCARGOS SOCIAIS"/>
    </sheetNames>
    <sheetDataSet>
      <sheetData sheetId="0">
        <row r="2">
          <cell r="A2" t="str">
            <v>Obra: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0"/>
  <sheetViews>
    <sheetView tabSelected="1" view="pageBreakPreview" zoomScaleNormal="100" zoomScaleSheetLayoutView="100" workbookViewId="0">
      <selection activeCell="D11" sqref="D11"/>
    </sheetView>
  </sheetViews>
  <sheetFormatPr defaultColWidth="9.140625" defaultRowHeight="12" x14ac:dyDescent="0.2"/>
  <cols>
    <col min="1" max="1" width="5.85546875" style="48" bestFit="1" customWidth="1"/>
    <col min="2" max="2" width="8.5703125" style="48" customWidth="1"/>
    <col min="3" max="3" width="7.28515625" style="48" customWidth="1"/>
    <col min="4" max="4" width="38.7109375" style="48" bestFit="1" customWidth="1"/>
    <col min="5" max="5" width="11.5703125" style="48" customWidth="1"/>
    <col min="6" max="6" width="4.7109375" style="48" bestFit="1" customWidth="1"/>
    <col min="7" max="7" width="8.140625" style="48" bestFit="1" customWidth="1"/>
    <col min="8" max="9" width="10" style="48" bestFit="1" customWidth="1"/>
    <col min="10" max="10" width="12.7109375" style="48" bestFit="1" customWidth="1"/>
    <col min="11" max="16384" width="9.140625" style="48"/>
  </cols>
  <sheetData>
    <row r="1" spans="1:10" x14ac:dyDescent="0.2">
      <c r="A1" s="46" t="s">
        <v>104</v>
      </c>
      <c r="B1" s="140" t="s">
        <v>218</v>
      </c>
      <c r="C1" s="140"/>
      <c r="D1" s="140"/>
      <c r="E1" s="139"/>
      <c r="F1" s="139"/>
      <c r="G1" s="43"/>
      <c r="H1" s="43"/>
      <c r="I1" s="139"/>
      <c r="J1" s="47"/>
    </row>
    <row r="2" spans="1:10" x14ac:dyDescent="0.2">
      <c r="A2" s="46" t="s">
        <v>107</v>
      </c>
      <c r="B2" s="140" t="s">
        <v>219</v>
      </c>
      <c r="C2" s="140"/>
      <c r="D2" s="140"/>
      <c r="E2" s="42"/>
      <c r="F2" s="42"/>
      <c r="G2" s="42"/>
      <c r="H2" s="42"/>
      <c r="I2" s="142"/>
      <c r="J2" s="47"/>
    </row>
    <row r="3" spans="1:10" ht="12.75" thickBot="1" x14ac:dyDescent="0.25">
      <c r="A3" s="46" t="s">
        <v>220</v>
      </c>
      <c r="B3" s="141">
        <f>BDI!C20</f>
        <v>0.24879999999999999</v>
      </c>
      <c r="C3" s="140"/>
      <c r="D3" s="140"/>
      <c r="E3" s="42"/>
      <c r="F3" s="42"/>
      <c r="G3" s="42"/>
      <c r="H3" s="42"/>
      <c r="I3" s="42"/>
      <c r="J3" s="42"/>
    </row>
    <row r="4" spans="1:10" ht="12.75" thickBot="1" x14ac:dyDescent="0.25">
      <c r="A4" s="135" t="s">
        <v>78</v>
      </c>
      <c r="B4" s="136"/>
      <c r="C4" s="136"/>
      <c r="D4" s="136"/>
      <c r="E4" s="136"/>
      <c r="F4" s="136"/>
      <c r="G4" s="136"/>
      <c r="H4" s="136"/>
      <c r="I4" s="136"/>
      <c r="J4" s="137"/>
    </row>
    <row r="5" spans="1:10" s="1" customFormat="1" ht="36" x14ac:dyDescent="0.2">
      <c r="A5" s="44" t="s">
        <v>67</v>
      </c>
      <c r="B5" s="44" t="s">
        <v>40</v>
      </c>
      <c r="C5" s="44" t="s">
        <v>14</v>
      </c>
      <c r="D5" s="44" t="s">
        <v>31</v>
      </c>
      <c r="E5" s="44" t="s">
        <v>48</v>
      </c>
      <c r="F5" s="44" t="s">
        <v>22</v>
      </c>
      <c r="G5" s="45" t="s">
        <v>61</v>
      </c>
      <c r="H5" s="45" t="s">
        <v>122</v>
      </c>
      <c r="I5" s="45" t="s">
        <v>221</v>
      </c>
      <c r="J5" s="45" t="s">
        <v>222</v>
      </c>
    </row>
    <row r="6" spans="1:10" x14ac:dyDescent="0.2">
      <c r="A6" s="49">
        <v>1</v>
      </c>
      <c r="B6" s="50"/>
      <c r="C6" s="50"/>
      <c r="D6" s="50" t="s">
        <v>36</v>
      </c>
      <c r="E6" s="50"/>
      <c r="F6" s="50"/>
      <c r="G6" s="51"/>
      <c r="H6" s="52"/>
      <c r="I6" s="52"/>
      <c r="J6" s="53">
        <f>J7</f>
        <v>2446.4741279999998</v>
      </c>
    </row>
    <row r="7" spans="1:10" x14ac:dyDescent="0.2">
      <c r="A7" s="54" t="s">
        <v>0</v>
      </c>
      <c r="B7" s="55" t="s">
        <v>63</v>
      </c>
      <c r="C7" s="55" t="s">
        <v>47</v>
      </c>
      <c r="D7" s="55" t="s">
        <v>7</v>
      </c>
      <c r="E7" s="55" t="s">
        <v>47</v>
      </c>
      <c r="F7" s="56" t="s">
        <v>20</v>
      </c>
      <c r="G7" s="57">
        <v>6</v>
      </c>
      <c r="H7" s="58">
        <f>VLOOKUP(B7,'CADERNO DE COMPOSIÇÃO'!$A$7:$J$1200,10,FALSE)</f>
        <v>326.51</v>
      </c>
      <c r="I7" s="58">
        <f>H7*(1+$B$3)</f>
        <v>407.74568799999997</v>
      </c>
      <c r="J7" s="59">
        <f>I7*G7</f>
        <v>2446.4741279999998</v>
      </c>
    </row>
    <row r="8" spans="1:10" x14ac:dyDescent="0.2">
      <c r="A8" s="49">
        <v>2</v>
      </c>
      <c r="B8" s="50"/>
      <c r="C8" s="50"/>
      <c r="D8" s="50" t="s">
        <v>19</v>
      </c>
      <c r="E8" s="50"/>
      <c r="F8" s="50"/>
      <c r="G8" s="51"/>
      <c r="H8" s="52"/>
      <c r="I8" s="52"/>
      <c r="J8" s="53">
        <f>J9+J10+J11+J12+J13+J14</f>
        <v>29031.693917519991</v>
      </c>
    </row>
    <row r="9" spans="1:10" x14ac:dyDescent="0.2">
      <c r="A9" s="54" t="s">
        <v>85</v>
      </c>
      <c r="B9" s="55" t="s">
        <v>53</v>
      </c>
      <c r="C9" s="55" t="s">
        <v>47</v>
      </c>
      <c r="D9" s="55" t="s">
        <v>21</v>
      </c>
      <c r="E9" s="55" t="s">
        <v>47</v>
      </c>
      <c r="F9" s="56" t="s">
        <v>20</v>
      </c>
      <c r="G9" s="57">
        <v>458.91</v>
      </c>
      <c r="H9" s="58">
        <f>VLOOKUP(B9,'CADERNO DE COMPOSIÇÃO'!$A$7:$J$1200,10,FALSE)</f>
        <v>6.47</v>
      </c>
      <c r="I9" s="58">
        <f t="shared" ref="I9:I14" si="0">H9*(1+$B$3)</f>
        <v>8.0797359999999987</v>
      </c>
      <c r="J9" s="59">
        <f t="shared" ref="J9:J14" si="1">I9*G9</f>
        <v>3707.8716477599996</v>
      </c>
    </row>
    <row r="10" spans="1:10" ht="24" x14ac:dyDescent="0.2">
      <c r="A10" s="54" t="s">
        <v>86</v>
      </c>
      <c r="B10" s="55" t="s">
        <v>41</v>
      </c>
      <c r="C10" s="55" t="s">
        <v>47</v>
      </c>
      <c r="D10" s="55" t="s">
        <v>82</v>
      </c>
      <c r="E10" s="55" t="s">
        <v>47</v>
      </c>
      <c r="F10" s="56" t="s">
        <v>20</v>
      </c>
      <c r="G10" s="57">
        <v>137.66999999999999</v>
      </c>
      <c r="H10" s="58">
        <f>VLOOKUP(B10,'CADERNO DE COMPOSIÇÃO'!$A$7:$J$1200,10,FALSE)</f>
        <v>59.730000000000004</v>
      </c>
      <c r="I10" s="58">
        <f t="shared" si="0"/>
        <v>74.590823999999998</v>
      </c>
      <c r="J10" s="59">
        <f t="shared" si="1"/>
        <v>10268.918740079998</v>
      </c>
    </row>
    <row r="11" spans="1:10" ht="24" x14ac:dyDescent="0.2">
      <c r="A11" s="54" t="s">
        <v>88</v>
      </c>
      <c r="B11" s="55" t="s">
        <v>42</v>
      </c>
      <c r="C11" s="55" t="s">
        <v>47</v>
      </c>
      <c r="D11" s="55" t="s">
        <v>71</v>
      </c>
      <c r="E11" s="55" t="s">
        <v>47</v>
      </c>
      <c r="F11" s="56" t="s">
        <v>20</v>
      </c>
      <c r="G11" s="57">
        <v>137.66999999999999</v>
      </c>
      <c r="H11" s="58">
        <f>VLOOKUP(B11,'CADERNO DE COMPOSIÇÃO'!$A$7:$J$1200,10,FALSE)</f>
        <v>73.010000000000005</v>
      </c>
      <c r="I11" s="58">
        <f t="shared" si="0"/>
        <v>91.174887999999996</v>
      </c>
      <c r="J11" s="59">
        <f t="shared" si="1"/>
        <v>12552.046830959998</v>
      </c>
    </row>
    <row r="12" spans="1:10" x14ac:dyDescent="0.2">
      <c r="A12" s="54" t="s">
        <v>89</v>
      </c>
      <c r="B12" s="55" t="s">
        <v>27</v>
      </c>
      <c r="C12" s="55" t="s">
        <v>47</v>
      </c>
      <c r="D12" s="55" t="s">
        <v>73</v>
      </c>
      <c r="E12" s="55" t="s">
        <v>47</v>
      </c>
      <c r="F12" s="56" t="s">
        <v>6</v>
      </c>
      <c r="G12" s="57">
        <v>49</v>
      </c>
      <c r="H12" s="58">
        <f>VLOOKUP(B12,'CADERNO DE COMPOSIÇÃO'!$A$7:$J$1200,10,FALSE)</f>
        <v>18.61</v>
      </c>
      <c r="I12" s="58">
        <f t="shared" si="0"/>
        <v>23.240167999999997</v>
      </c>
      <c r="J12" s="59">
        <f t="shared" si="1"/>
        <v>1138.7682319999999</v>
      </c>
    </row>
    <row r="13" spans="1:10" ht="24" x14ac:dyDescent="0.2">
      <c r="A13" s="54" t="s">
        <v>90</v>
      </c>
      <c r="B13" s="55" t="s">
        <v>15</v>
      </c>
      <c r="C13" s="55" t="s">
        <v>47</v>
      </c>
      <c r="D13" s="55" t="s">
        <v>69</v>
      </c>
      <c r="E13" s="55" t="s">
        <v>47</v>
      </c>
      <c r="F13" s="56" t="s">
        <v>6</v>
      </c>
      <c r="G13" s="57">
        <v>49</v>
      </c>
      <c r="H13" s="58">
        <f>VLOOKUP(B13,'CADERNO DE COMPOSIÇÃO'!$A$7:$J$1200,10,FALSE)</f>
        <v>8.75</v>
      </c>
      <c r="I13" s="58">
        <f t="shared" si="0"/>
        <v>10.927</v>
      </c>
      <c r="J13" s="59">
        <f t="shared" si="1"/>
        <v>535.423</v>
      </c>
    </row>
    <row r="14" spans="1:10" ht="24" x14ac:dyDescent="0.2">
      <c r="A14" s="54" t="s">
        <v>91</v>
      </c>
      <c r="B14" s="55" t="s">
        <v>94</v>
      </c>
      <c r="C14" s="55" t="s">
        <v>47</v>
      </c>
      <c r="D14" s="55" t="s">
        <v>52</v>
      </c>
      <c r="E14" s="55" t="s">
        <v>47</v>
      </c>
      <c r="F14" s="56" t="s">
        <v>20</v>
      </c>
      <c r="G14" s="57">
        <v>137.66999999999999</v>
      </c>
      <c r="H14" s="58">
        <f>VLOOKUP(B14,'CADERNO DE COMPOSIÇÃO'!$A$7:$J$1200,10,FALSE)</f>
        <v>4.82</v>
      </c>
      <c r="I14" s="58">
        <f t="shared" si="0"/>
        <v>6.0192160000000001</v>
      </c>
      <c r="J14" s="59">
        <f t="shared" si="1"/>
        <v>828.66546671999993</v>
      </c>
    </row>
    <row r="15" spans="1:10" x14ac:dyDescent="0.2">
      <c r="A15" s="49">
        <v>3</v>
      </c>
      <c r="B15" s="50"/>
      <c r="C15" s="50"/>
      <c r="D15" s="50" t="s">
        <v>96</v>
      </c>
      <c r="E15" s="50"/>
      <c r="F15" s="50"/>
      <c r="G15" s="51"/>
      <c r="H15" s="52"/>
      <c r="I15" s="52"/>
      <c r="J15" s="53">
        <f>J16</f>
        <v>395.80715999999995</v>
      </c>
    </row>
    <row r="16" spans="1:10" x14ac:dyDescent="0.2">
      <c r="A16" s="54" t="s">
        <v>74</v>
      </c>
      <c r="B16" s="55" t="s">
        <v>4</v>
      </c>
      <c r="C16" s="55" t="s">
        <v>47</v>
      </c>
      <c r="D16" s="55" t="s">
        <v>95</v>
      </c>
      <c r="E16" s="55" t="s">
        <v>47</v>
      </c>
      <c r="F16" s="56" t="s">
        <v>43</v>
      </c>
      <c r="G16" s="57">
        <v>5</v>
      </c>
      <c r="H16" s="58">
        <f>VLOOKUP(B16,'CADERNO DE COMPOSIÇÃO'!$A$7:$J$1200,10,FALSE)</f>
        <v>63.39</v>
      </c>
      <c r="I16" s="58">
        <f>H16*(1+$B$3)</f>
        <v>79.161431999999991</v>
      </c>
      <c r="J16" s="59">
        <f>I16*G16</f>
        <v>395.80715999999995</v>
      </c>
    </row>
    <row r="17" spans="1:10" x14ac:dyDescent="0.2">
      <c r="A17" s="49">
        <v>4</v>
      </c>
      <c r="B17" s="50"/>
      <c r="C17" s="50"/>
      <c r="D17" s="50" t="s">
        <v>83</v>
      </c>
      <c r="E17" s="50"/>
      <c r="F17" s="50"/>
      <c r="G17" s="51"/>
      <c r="H17" s="52"/>
      <c r="I17" s="52"/>
      <c r="J17" s="53">
        <f>J18+J19</f>
        <v>8040.6735359999993</v>
      </c>
    </row>
    <row r="18" spans="1:10" x14ac:dyDescent="0.2">
      <c r="A18" s="54" t="s">
        <v>64</v>
      </c>
      <c r="B18" s="55" t="s">
        <v>92</v>
      </c>
      <c r="C18" s="55" t="s">
        <v>47</v>
      </c>
      <c r="D18" s="55" t="s">
        <v>81</v>
      </c>
      <c r="E18" s="55" t="s">
        <v>47</v>
      </c>
      <c r="F18" s="56" t="s">
        <v>20</v>
      </c>
      <c r="G18" s="57">
        <v>96</v>
      </c>
      <c r="H18" s="58">
        <f>VLOOKUP(B18,'CADERNO DE COMPOSIÇÃO'!$A$7:$J$1200,10,FALSE)</f>
        <v>34.99</v>
      </c>
      <c r="I18" s="58">
        <f>H18*(1+$B$3)</f>
        <v>43.695512000000001</v>
      </c>
      <c r="J18" s="59">
        <f>I18*G18</f>
        <v>4194.7691519999998</v>
      </c>
    </row>
    <row r="19" spans="1:10" x14ac:dyDescent="0.2">
      <c r="A19" s="54" t="s">
        <v>65</v>
      </c>
      <c r="B19" s="55" t="s">
        <v>84</v>
      </c>
      <c r="C19" s="55" t="s">
        <v>47</v>
      </c>
      <c r="D19" s="55" t="s">
        <v>1</v>
      </c>
      <c r="E19" s="55" t="s">
        <v>47</v>
      </c>
      <c r="F19" s="56" t="s">
        <v>20</v>
      </c>
      <c r="G19" s="57">
        <v>96</v>
      </c>
      <c r="H19" s="58">
        <f>VLOOKUP(B19,'CADERNO DE COMPOSIÇÃO'!$A$7:$J$1200,10,FALSE)</f>
        <v>32.08</v>
      </c>
      <c r="I19" s="58">
        <f>H19*(1+$B$3)</f>
        <v>40.061503999999992</v>
      </c>
      <c r="J19" s="59">
        <f>I19*G19</f>
        <v>3845.9043839999995</v>
      </c>
    </row>
    <row r="20" spans="1:10" x14ac:dyDescent="0.2">
      <c r="A20" s="49">
        <v>5</v>
      </c>
      <c r="B20" s="50"/>
      <c r="C20" s="50"/>
      <c r="D20" s="50" t="s">
        <v>60</v>
      </c>
      <c r="E20" s="50"/>
      <c r="F20" s="50"/>
      <c r="G20" s="51"/>
      <c r="H20" s="52"/>
      <c r="I20" s="52"/>
      <c r="J20" s="53">
        <f>J21+J22</f>
        <v>1907.6668799999998</v>
      </c>
    </row>
    <row r="21" spans="1:10" x14ac:dyDescent="0.2">
      <c r="A21" s="54" t="s">
        <v>50</v>
      </c>
      <c r="B21" s="55" t="s">
        <v>39</v>
      </c>
      <c r="C21" s="55" t="s">
        <v>47</v>
      </c>
      <c r="D21" s="55" t="s">
        <v>66</v>
      </c>
      <c r="E21" s="55" t="s">
        <v>47</v>
      </c>
      <c r="F21" s="56" t="s">
        <v>34</v>
      </c>
      <c r="G21" s="57">
        <v>8</v>
      </c>
      <c r="H21" s="58">
        <f>VLOOKUP(B21,'CADERNO DE COMPOSIÇÃO'!$A$7:$J$1200,10,FALSE)</f>
        <v>104.77</v>
      </c>
      <c r="I21" s="58">
        <f>H21*(1+$B$3)</f>
        <v>130.83677599999999</v>
      </c>
      <c r="J21" s="59">
        <f>I21*G21</f>
        <v>1046.6942079999999</v>
      </c>
    </row>
    <row r="22" spans="1:10" x14ac:dyDescent="0.2">
      <c r="A22" s="54" t="s">
        <v>51</v>
      </c>
      <c r="B22" s="55" t="s">
        <v>38</v>
      </c>
      <c r="C22" s="55" t="s">
        <v>47</v>
      </c>
      <c r="D22" s="55" t="s">
        <v>55</v>
      </c>
      <c r="E22" s="55" t="s">
        <v>47</v>
      </c>
      <c r="F22" s="56" t="s">
        <v>34</v>
      </c>
      <c r="G22" s="57">
        <v>8</v>
      </c>
      <c r="H22" s="58">
        <f>VLOOKUP(B22,'CADERNO DE COMPOSIÇÃO'!$A$7:$J$1200,10,FALSE)</f>
        <v>86.18</v>
      </c>
      <c r="I22" s="58">
        <f>H22*(1+$B$3)</f>
        <v>107.621584</v>
      </c>
      <c r="J22" s="59">
        <f>I22*G22</f>
        <v>860.97267199999999</v>
      </c>
    </row>
    <row r="23" spans="1:10" x14ac:dyDescent="0.2">
      <c r="A23" s="49">
        <v>6</v>
      </c>
      <c r="B23" s="50"/>
      <c r="C23" s="50"/>
      <c r="D23" s="50" t="s">
        <v>75</v>
      </c>
      <c r="E23" s="50"/>
      <c r="F23" s="50"/>
      <c r="G23" s="51"/>
      <c r="H23" s="52"/>
      <c r="I23" s="52"/>
      <c r="J23" s="53">
        <f>J24</f>
        <v>3090.53024</v>
      </c>
    </row>
    <row r="24" spans="1:10" x14ac:dyDescent="0.2">
      <c r="A24" s="54" t="s">
        <v>37</v>
      </c>
      <c r="B24" s="55" t="s">
        <v>76</v>
      </c>
      <c r="C24" s="55" t="s">
        <v>47</v>
      </c>
      <c r="D24" s="55" t="s">
        <v>59</v>
      </c>
      <c r="E24" s="55" t="s">
        <v>47</v>
      </c>
      <c r="F24" s="56" t="s">
        <v>34</v>
      </c>
      <c r="G24" s="57">
        <v>40</v>
      </c>
      <c r="H24" s="58">
        <f>VLOOKUP(B24,'CADERNO DE COMPOSIÇÃO'!$A$7:$J$1200,10,FALSE)</f>
        <v>61.870000000000005</v>
      </c>
      <c r="I24" s="58">
        <f>H24*(1+$B$3)</f>
        <v>77.263255999999998</v>
      </c>
      <c r="J24" s="59">
        <f>I24*G24</f>
        <v>3090.53024</v>
      </c>
    </row>
    <row r="25" spans="1:10" x14ac:dyDescent="0.2">
      <c r="A25" s="49">
        <v>7</v>
      </c>
      <c r="B25" s="50"/>
      <c r="C25" s="50"/>
      <c r="D25" s="50" t="s">
        <v>13</v>
      </c>
      <c r="E25" s="50"/>
      <c r="F25" s="50"/>
      <c r="G25" s="51"/>
      <c r="H25" s="52"/>
      <c r="I25" s="52"/>
      <c r="J25" s="53">
        <f>J26+J27+J28</f>
        <v>61493.659359999998</v>
      </c>
    </row>
    <row r="26" spans="1:10" ht="24" x14ac:dyDescent="0.2">
      <c r="A26" s="54" t="s">
        <v>23</v>
      </c>
      <c r="B26" s="55" t="s">
        <v>33</v>
      </c>
      <c r="C26" s="55" t="s">
        <v>47</v>
      </c>
      <c r="D26" s="55" t="s">
        <v>35</v>
      </c>
      <c r="E26" s="55" t="s">
        <v>47</v>
      </c>
      <c r="F26" s="56" t="s">
        <v>20</v>
      </c>
      <c r="G26" s="57">
        <v>1600</v>
      </c>
      <c r="H26" s="58">
        <f>VLOOKUP(B26,'CADERNO DE COMPOSIÇÃO'!$A$7:$J$1200,10,FALSE)</f>
        <v>28.950000000000003</v>
      </c>
      <c r="I26" s="58">
        <f>H26*(1+$B$3)</f>
        <v>36.152760000000001</v>
      </c>
      <c r="J26" s="59">
        <f>I26*G26</f>
        <v>57844.415999999997</v>
      </c>
    </row>
    <row r="27" spans="1:10" x14ac:dyDescent="0.2">
      <c r="A27" s="54" t="s">
        <v>24</v>
      </c>
      <c r="B27" s="55" t="s">
        <v>18</v>
      </c>
      <c r="C27" s="55" t="s">
        <v>47</v>
      </c>
      <c r="D27" s="55" t="s">
        <v>77</v>
      </c>
      <c r="E27" s="55" t="s">
        <v>47</v>
      </c>
      <c r="F27" s="56" t="s">
        <v>20</v>
      </c>
      <c r="G27" s="57">
        <v>80</v>
      </c>
      <c r="H27" s="58">
        <f>VLOOKUP(B27,'CADERNO DE COMPOSIÇÃO'!$A$7:$J$1200,10,FALSE)</f>
        <v>12.9</v>
      </c>
      <c r="I27" s="58">
        <f>H27*(1+$B$3)</f>
        <v>16.10952</v>
      </c>
      <c r="J27" s="59">
        <f>I27*G27</f>
        <v>1288.7616</v>
      </c>
    </row>
    <row r="28" spans="1:10" ht="24" x14ac:dyDescent="0.2">
      <c r="A28" s="54" t="s">
        <v>25</v>
      </c>
      <c r="B28" s="55" t="s">
        <v>17</v>
      </c>
      <c r="C28" s="55" t="s">
        <v>47</v>
      </c>
      <c r="D28" s="55" t="s">
        <v>93</v>
      </c>
      <c r="E28" s="55" t="s">
        <v>47</v>
      </c>
      <c r="F28" s="56" t="s">
        <v>20</v>
      </c>
      <c r="G28" s="57">
        <v>52</v>
      </c>
      <c r="H28" s="58">
        <f>VLOOKUP(B28,'CADERNO DE COMPOSIÇÃO'!$A$7:$J$1200,10,FALSE)</f>
        <v>36.35</v>
      </c>
      <c r="I28" s="58">
        <f>H28*(1+$B$3)</f>
        <v>45.393879999999996</v>
      </c>
      <c r="J28" s="59">
        <f>I28*G28</f>
        <v>2360.4817599999997</v>
      </c>
    </row>
    <row r="29" spans="1:10" x14ac:dyDescent="0.2">
      <c r="A29" s="49">
        <v>8</v>
      </c>
      <c r="B29" s="50"/>
      <c r="C29" s="50"/>
      <c r="D29" s="50" t="s">
        <v>46</v>
      </c>
      <c r="E29" s="50"/>
      <c r="F29" s="50"/>
      <c r="G29" s="51"/>
      <c r="H29" s="52"/>
      <c r="I29" s="52"/>
      <c r="J29" s="53">
        <f>J30+J31+J32+J33</f>
        <v>18169.740288000001</v>
      </c>
    </row>
    <row r="30" spans="1:10" x14ac:dyDescent="0.2">
      <c r="A30" s="54" t="s">
        <v>9</v>
      </c>
      <c r="B30" s="55" t="s">
        <v>16</v>
      </c>
      <c r="C30" s="55" t="s">
        <v>47</v>
      </c>
      <c r="D30" s="55" t="s">
        <v>62</v>
      </c>
      <c r="E30" s="55" t="s">
        <v>47</v>
      </c>
      <c r="F30" s="56" t="s">
        <v>20</v>
      </c>
      <c r="G30" s="57">
        <v>96</v>
      </c>
      <c r="H30" s="58">
        <f>VLOOKUP(B30,'CADERNO DE COMPOSIÇÃO'!$A$7:$J$1200,10,FALSE)</f>
        <v>5.63</v>
      </c>
      <c r="I30" s="58">
        <f>H30*(1+$B$3)</f>
        <v>7.0307439999999994</v>
      </c>
      <c r="J30" s="59">
        <f>I30*G30</f>
        <v>674.95142399999997</v>
      </c>
    </row>
    <row r="31" spans="1:10" x14ac:dyDescent="0.2">
      <c r="A31" s="54" t="s">
        <v>10</v>
      </c>
      <c r="B31" s="55" t="s">
        <v>80</v>
      </c>
      <c r="C31" s="55" t="s">
        <v>47</v>
      </c>
      <c r="D31" s="55" t="s">
        <v>72</v>
      </c>
      <c r="E31" s="55" t="s">
        <v>47</v>
      </c>
      <c r="F31" s="56" t="s">
        <v>20</v>
      </c>
      <c r="G31" s="57">
        <v>96</v>
      </c>
      <c r="H31" s="58">
        <f>VLOOKUP(B31,'CADERNO DE COMPOSIÇÃO'!$A$7:$J$1200,10,FALSE)</f>
        <v>44.25</v>
      </c>
      <c r="I31" s="58">
        <f>H31*(1+$B$3)</f>
        <v>55.259399999999999</v>
      </c>
      <c r="J31" s="59">
        <f>I31*G31</f>
        <v>5304.9023999999999</v>
      </c>
    </row>
    <row r="32" spans="1:10" x14ac:dyDescent="0.2">
      <c r="A32" s="54" t="s">
        <v>11</v>
      </c>
      <c r="B32" s="55" t="s">
        <v>79</v>
      </c>
      <c r="C32" s="55" t="s">
        <v>47</v>
      </c>
      <c r="D32" s="55" t="s">
        <v>56</v>
      </c>
      <c r="E32" s="55" t="s">
        <v>47</v>
      </c>
      <c r="F32" s="56" t="s">
        <v>20</v>
      </c>
      <c r="G32" s="57">
        <v>96</v>
      </c>
      <c r="H32" s="58">
        <f>VLOOKUP(B32,'CADERNO DE COMPOSIÇÃO'!$A$7:$J$1200,10,FALSE)</f>
        <v>24.380000000000003</v>
      </c>
      <c r="I32" s="58">
        <f>H32*(1+$B$3)</f>
        <v>30.445744000000001</v>
      </c>
      <c r="J32" s="59">
        <f>I32*G32</f>
        <v>2922.791424</v>
      </c>
    </row>
    <row r="33" spans="1:10" x14ac:dyDescent="0.2">
      <c r="A33" s="54" t="s">
        <v>12</v>
      </c>
      <c r="B33" s="55" t="s">
        <v>3</v>
      </c>
      <c r="C33" s="55" t="s">
        <v>47</v>
      </c>
      <c r="D33" s="55" t="s">
        <v>44</v>
      </c>
      <c r="E33" s="55" t="s">
        <v>47</v>
      </c>
      <c r="F33" s="56" t="s">
        <v>20</v>
      </c>
      <c r="G33" s="57">
        <v>96</v>
      </c>
      <c r="H33" s="58">
        <f>VLOOKUP(B33,'CADERNO DE COMPOSIÇÃO'!$A$7:$J$1200,10,FALSE)</f>
        <v>77.3</v>
      </c>
      <c r="I33" s="58">
        <f>H33*(1+$B$3)</f>
        <v>96.532239999999987</v>
      </c>
      <c r="J33" s="59">
        <f>I33*G33</f>
        <v>9267.0950399999983</v>
      </c>
    </row>
    <row r="34" spans="1:10" x14ac:dyDescent="0.2">
      <c r="A34" s="49">
        <v>9</v>
      </c>
      <c r="B34" s="50"/>
      <c r="C34" s="50"/>
      <c r="D34" s="50" t="s">
        <v>87</v>
      </c>
      <c r="E34" s="50"/>
      <c r="F34" s="50"/>
      <c r="G34" s="51"/>
      <c r="H34" s="52"/>
      <c r="I34" s="52"/>
      <c r="J34" s="53">
        <f>J35</f>
        <v>617.84379999999999</v>
      </c>
    </row>
    <row r="35" spans="1:10" x14ac:dyDescent="0.2">
      <c r="A35" s="54" t="s">
        <v>97</v>
      </c>
      <c r="B35" s="55" t="s">
        <v>70</v>
      </c>
      <c r="C35" s="55" t="s">
        <v>47</v>
      </c>
      <c r="D35" s="55" t="s">
        <v>68</v>
      </c>
      <c r="E35" s="55" t="s">
        <v>47</v>
      </c>
      <c r="F35" s="56" t="s">
        <v>34</v>
      </c>
      <c r="G35" s="57">
        <v>5</v>
      </c>
      <c r="H35" s="58">
        <f>VLOOKUP(B35,'CADERNO DE COMPOSIÇÃO'!$A$7:$J$1200,10,FALSE)</f>
        <v>98.95</v>
      </c>
      <c r="I35" s="58">
        <f>H35*(1+$B$3)</f>
        <v>123.56876</v>
      </c>
      <c r="J35" s="59">
        <f>I35*G35</f>
        <v>617.84379999999999</v>
      </c>
    </row>
    <row r="36" spans="1:10" x14ac:dyDescent="0.2">
      <c r="A36" s="49">
        <v>10</v>
      </c>
      <c r="B36" s="50"/>
      <c r="C36" s="50"/>
      <c r="D36" s="50" t="s">
        <v>30</v>
      </c>
      <c r="E36" s="50"/>
      <c r="F36" s="50"/>
      <c r="G36" s="51"/>
      <c r="H36" s="52"/>
      <c r="I36" s="52"/>
      <c r="J36" s="53">
        <f>J37</f>
        <v>2545.6788000000001</v>
      </c>
    </row>
    <row r="37" spans="1:10" x14ac:dyDescent="0.2">
      <c r="A37" s="54" t="s">
        <v>58</v>
      </c>
      <c r="B37" s="55" t="s">
        <v>54</v>
      </c>
      <c r="C37" s="55" t="s">
        <v>47</v>
      </c>
      <c r="D37" s="55" t="s">
        <v>28</v>
      </c>
      <c r="E37" s="55" t="s">
        <v>47</v>
      </c>
      <c r="F37" s="56" t="s">
        <v>20</v>
      </c>
      <c r="G37" s="57">
        <v>450</v>
      </c>
      <c r="H37" s="58">
        <f>VLOOKUP(B37,'CADERNO DE COMPOSIÇÃO'!$A$7:$J$1200,10,FALSE)</f>
        <v>4.53</v>
      </c>
      <c r="I37" s="58">
        <f>H37*(1+$B$3)</f>
        <v>5.6570640000000001</v>
      </c>
      <c r="J37" s="59">
        <f>I37*G37</f>
        <v>2545.6788000000001</v>
      </c>
    </row>
    <row r="38" spans="1:10" x14ac:dyDescent="0.2">
      <c r="A38" s="49">
        <v>11</v>
      </c>
      <c r="B38" s="50"/>
      <c r="C38" s="50"/>
      <c r="D38" s="50" t="s">
        <v>57</v>
      </c>
      <c r="E38" s="50"/>
      <c r="F38" s="50"/>
      <c r="G38" s="51"/>
      <c r="H38" s="52"/>
      <c r="I38" s="52"/>
      <c r="J38" s="53">
        <f>J39</f>
        <v>7575.2083119999988</v>
      </c>
    </row>
    <row r="39" spans="1:10" ht="36" x14ac:dyDescent="0.2">
      <c r="A39" s="60" t="s">
        <v>45</v>
      </c>
      <c r="B39" s="61" t="s">
        <v>32</v>
      </c>
      <c r="C39" s="61" t="s">
        <v>2</v>
      </c>
      <c r="D39" s="61" t="s">
        <v>26</v>
      </c>
      <c r="E39" s="61" t="s">
        <v>29</v>
      </c>
      <c r="F39" s="62" t="s">
        <v>8</v>
      </c>
      <c r="G39" s="63">
        <v>1</v>
      </c>
      <c r="H39" s="64">
        <f>VLOOKUP(B39,'CADERNO DE COMPOSIÇÃO'!$A$7:$J$1200,10,FALSE)</f>
        <v>6065.99</v>
      </c>
      <c r="I39" s="64">
        <f>H39*(1+$B$3)</f>
        <v>7575.2083119999988</v>
      </c>
      <c r="J39" s="64">
        <f>I39*G39</f>
        <v>7575.2083119999988</v>
      </c>
    </row>
    <row r="40" spans="1:10" x14ac:dyDescent="0.2">
      <c r="A40" s="138" t="s">
        <v>5</v>
      </c>
      <c r="B40" s="138"/>
      <c r="C40" s="138"/>
      <c r="D40" s="138"/>
      <c r="E40" s="138"/>
      <c r="F40" s="138"/>
      <c r="G40" s="138"/>
      <c r="H40" s="138"/>
      <c r="I40" s="138"/>
      <c r="J40" s="65">
        <f>J38+J36+J34+J29+J25+J23+J20+J17+J15+J8+J6</f>
        <v>135314.97642151997</v>
      </c>
    </row>
  </sheetData>
  <mergeCells count="8">
    <mergeCell ref="A4:J4"/>
    <mergeCell ref="A40:I40"/>
    <mergeCell ref="E1:F1"/>
    <mergeCell ref="I1"/>
    <mergeCell ref="B1:D1"/>
    <mergeCell ref="B2:D2"/>
    <mergeCell ref="B3:D3"/>
    <mergeCell ref="I2"/>
  </mergeCells>
  <printOptions horizontalCentered="1"/>
  <pageMargins left="0.39370078740157483" right="0.39370078740157483" top="1.1811023622047245" bottom="1.1811023622047245" header="0.19685039370078741" footer="0.19685039370078741"/>
  <pageSetup paperSize="9" scale="80" orientation="portrait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view="pageBreakPreview" topLeftCell="C1" zoomScaleNormal="100" zoomScaleSheetLayoutView="100" workbookViewId="0">
      <selection activeCell="K6" sqref="K6"/>
    </sheetView>
  </sheetViews>
  <sheetFormatPr defaultRowHeight="15" x14ac:dyDescent="0.25"/>
  <cols>
    <col min="1" max="1" width="11.28515625" customWidth="1"/>
    <col min="2" max="2" width="12.85546875" customWidth="1"/>
    <col min="4" max="4" width="37.5703125" customWidth="1"/>
    <col min="5" max="5" width="7.140625" customWidth="1"/>
    <col min="6" max="6" width="12.28515625" customWidth="1"/>
    <col min="7" max="7" width="9.140625" hidden="1" customWidth="1"/>
    <col min="8" max="8" width="12.42578125" customWidth="1"/>
    <col min="9" max="9" width="14.5703125" customWidth="1"/>
    <col min="10" max="10" width="14.7109375" customWidth="1"/>
    <col min="11" max="11" width="15.42578125" customWidth="1"/>
    <col min="12" max="13" width="17" customWidth="1"/>
    <col min="14" max="14" width="8.5703125" customWidth="1"/>
    <col min="15" max="15" width="17.5703125" customWidth="1"/>
  </cols>
  <sheetData>
    <row r="1" spans="1:15" x14ac:dyDescent="0.25">
      <c r="A1" s="151" t="s">
        <v>98</v>
      </c>
      <c r="B1" s="152"/>
      <c r="C1" s="152"/>
      <c r="D1" s="152"/>
      <c r="E1" s="152"/>
      <c r="F1" s="152"/>
      <c r="G1" s="152"/>
      <c r="H1" s="152"/>
      <c r="I1" s="153"/>
      <c r="J1" s="2"/>
      <c r="K1" s="157" t="s">
        <v>99</v>
      </c>
      <c r="L1" s="158" t="s">
        <v>100</v>
      </c>
      <c r="M1" s="158"/>
      <c r="N1" s="158"/>
      <c r="O1" s="158"/>
    </row>
    <row r="2" spans="1:15" ht="15.75" thickBot="1" x14ac:dyDescent="0.3">
      <c r="A2" s="154"/>
      <c r="B2" s="155"/>
      <c r="C2" s="155"/>
      <c r="D2" s="155"/>
      <c r="E2" s="155"/>
      <c r="F2" s="155"/>
      <c r="G2" s="155"/>
      <c r="H2" s="155"/>
      <c r="I2" s="156"/>
      <c r="J2" s="2"/>
      <c r="K2" s="157"/>
      <c r="L2" s="158" t="s">
        <v>101</v>
      </c>
      <c r="M2" s="158" t="s">
        <v>102</v>
      </c>
      <c r="N2" s="158" t="s">
        <v>103</v>
      </c>
      <c r="O2" s="158"/>
    </row>
    <row r="3" spans="1:15" x14ac:dyDescent="0.25">
      <c r="A3" s="3" t="s">
        <v>104</v>
      </c>
      <c r="B3" s="159" t="str">
        <f>PLANILHA!B1</f>
        <v>Reforma Escola Duque de Caxias</v>
      </c>
      <c r="C3" s="159"/>
      <c r="D3" s="159"/>
      <c r="E3" s="159"/>
      <c r="F3" s="159"/>
      <c r="G3" s="159"/>
      <c r="H3" s="159"/>
      <c r="I3" s="160"/>
      <c r="J3" s="2"/>
      <c r="K3" s="157"/>
      <c r="L3" s="158"/>
      <c r="M3" s="158"/>
      <c r="N3" s="4" t="s">
        <v>105</v>
      </c>
      <c r="O3" s="5" t="s">
        <v>106</v>
      </c>
    </row>
    <row r="4" spans="1:15" x14ac:dyDescent="0.25">
      <c r="A4" s="6" t="s">
        <v>107</v>
      </c>
      <c r="B4" s="7" t="str">
        <f>PLANILHA!B2</f>
        <v>Sinapi 1/2018 e SEDOP 9/2017 - não desonerada</v>
      </c>
      <c r="C4" s="6"/>
      <c r="D4" s="6"/>
      <c r="E4" s="8"/>
      <c r="F4" s="9"/>
      <c r="G4" s="161"/>
      <c r="H4" s="161"/>
      <c r="I4" s="10"/>
      <c r="J4" s="2"/>
      <c r="K4" s="157"/>
      <c r="L4" s="11">
        <v>135445.85999999999</v>
      </c>
      <c r="M4" s="12">
        <f>PLANILHA!J40</f>
        <v>135314.97642151997</v>
      </c>
      <c r="N4" s="13">
        <f>(L4-M4)/L4</f>
        <v>9.6631656722484993E-4</v>
      </c>
      <c r="O4" s="14">
        <f>L4-M4</f>
        <v>130.8835784800176</v>
      </c>
    </row>
    <row r="5" spans="1:15" x14ac:dyDescent="0.25">
      <c r="A5" s="6"/>
      <c r="B5" s="15"/>
      <c r="C5" s="8"/>
      <c r="D5" s="16"/>
      <c r="E5" s="8"/>
      <c r="F5" s="17"/>
      <c r="G5" s="18"/>
      <c r="H5" s="19"/>
      <c r="I5" s="20"/>
      <c r="J5" s="2"/>
      <c r="K5" s="21">
        <v>5.0000000000000001E-4</v>
      </c>
      <c r="L5" s="162" t="s">
        <v>108</v>
      </c>
      <c r="M5" s="163"/>
      <c r="N5" s="163"/>
      <c r="O5" s="164"/>
    </row>
    <row r="6" spans="1:15" x14ac:dyDescent="0.25">
      <c r="A6" s="22" t="s">
        <v>109</v>
      </c>
      <c r="B6" s="148" t="s">
        <v>110</v>
      </c>
      <c r="C6" s="149"/>
      <c r="D6" s="149"/>
      <c r="E6" s="149"/>
      <c r="F6" s="149"/>
      <c r="G6" s="149"/>
      <c r="H6" s="150"/>
      <c r="I6" s="23" t="s">
        <v>111</v>
      </c>
      <c r="J6" s="2"/>
      <c r="K6" s="24"/>
      <c r="L6" s="24"/>
      <c r="M6" s="25"/>
      <c r="N6" s="24"/>
      <c r="O6" s="24"/>
    </row>
    <row r="7" spans="1:15" x14ac:dyDescent="0.25">
      <c r="A7" s="26" t="str">
        <f>PLANILHA!B7</f>
        <v>010004</v>
      </c>
      <c r="B7" s="147" t="str">
        <f>VLOOKUP(A7,PLANILHA!$B$7:$F$696,3,FALSE)</f>
        <v>Placa da obra em chapa galvanizada</v>
      </c>
      <c r="C7" s="147"/>
      <c r="D7" s="147"/>
      <c r="E7" s="147"/>
      <c r="F7" s="147"/>
      <c r="G7" s="147"/>
      <c r="H7" s="147"/>
      <c r="I7" s="27" t="str">
        <f>VLOOKUP(A7,PLANILHA!$B$7:$F$696,5,FALSE)</f>
        <v>m²</v>
      </c>
      <c r="J7" s="28">
        <f>I18</f>
        <v>326.51</v>
      </c>
      <c r="K7" s="24"/>
      <c r="L7" s="24"/>
      <c r="M7" s="24"/>
      <c r="N7" s="24"/>
      <c r="O7" s="24"/>
    </row>
    <row r="8" spans="1:15" x14ac:dyDescent="0.25">
      <c r="A8" s="29" t="s">
        <v>112</v>
      </c>
      <c r="B8" s="30" t="s">
        <v>113</v>
      </c>
      <c r="C8" s="31" t="s">
        <v>109</v>
      </c>
      <c r="D8" s="31" t="s">
        <v>114</v>
      </c>
      <c r="E8" s="31" t="s">
        <v>111</v>
      </c>
      <c r="F8" s="32" t="s">
        <v>115</v>
      </c>
      <c r="G8" s="33" t="s">
        <v>116</v>
      </c>
      <c r="H8" s="34" t="s">
        <v>117</v>
      </c>
      <c r="I8" s="35" t="s">
        <v>118</v>
      </c>
      <c r="J8" s="2"/>
      <c r="K8" s="24"/>
      <c r="L8" s="24"/>
      <c r="M8" s="24"/>
      <c r="N8" s="24"/>
      <c r="O8" s="24"/>
    </row>
    <row r="9" spans="1:15" ht="24" x14ac:dyDescent="0.25">
      <c r="A9" s="8" t="s">
        <v>119</v>
      </c>
      <c r="B9" s="8" t="s">
        <v>120</v>
      </c>
      <c r="C9" s="8">
        <v>88262</v>
      </c>
      <c r="D9" s="16" t="s">
        <v>123</v>
      </c>
      <c r="E9" s="8" t="s">
        <v>124</v>
      </c>
      <c r="F9" s="36">
        <v>3</v>
      </c>
      <c r="G9" s="37">
        <v>19.03</v>
      </c>
      <c r="H9" s="38">
        <f t="shared" ref="H9:H12" si="0">IF(E9="H",G9,TRUNC(G9*(1-$K$5),2))</f>
        <v>19.03</v>
      </c>
      <c r="I9" s="39">
        <f t="shared" ref="I9:I12" si="1">TRUNC(H9*F9,2)</f>
        <v>57.09</v>
      </c>
      <c r="J9" s="2"/>
      <c r="K9" s="24"/>
      <c r="L9" s="24"/>
      <c r="M9" s="24"/>
      <c r="N9" s="24"/>
      <c r="O9" s="24"/>
    </row>
    <row r="10" spans="1:15" x14ac:dyDescent="0.25">
      <c r="A10" s="8" t="s">
        <v>119</v>
      </c>
      <c r="B10" s="8" t="s">
        <v>120</v>
      </c>
      <c r="C10" s="8">
        <v>88316</v>
      </c>
      <c r="D10" s="16" t="s">
        <v>125</v>
      </c>
      <c r="E10" s="8" t="s">
        <v>124</v>
      </c>
      <c r="F10" s="36">
        <v>5</v>
      </c>
      <c r="G10" s="37">
        <v>15.12</v>
      </c>
      <c r="H10" s="38">
        <f t="shared" si="0"/>
        <v>15.12</v>
      </c>
      <c r="I10" s="39">
        <f t="shared" si="1"/>
        <v>75.599999999999994</v>
      </c>
      <c r="J10" s="2"/>
      <c r="K10" s="24"/>
      <c r="L10" s="24"/>
      <c r="M10" s="24"/>
      <c r="N10" s="24"/>
      <c r="O10" s="24"/>
    </row>
    <row r="11" spans="1:15" x14ac:dyDescent="0.25">
      <c r="A11" s="8" t="s">
        <v>119</v>
      </c>
      <c r="B11" s="8" t="s">
        <v>120</v>
      </c>
      <c r="C11" s="8">
        <v>88310</v>
      </c>
      <c r="D11" s="16" t="s">
        <v>126</v>
      </c>
      <c r="E11" s="8" t="s">
        <v>124</v>
      </c>
      <c r="F11" s="36">
        <v>6.4630000000000001</v>
      </c>
      <c r="G11" s="37">
        <v>19.059999999999999</v>
      </c>
      <c r="H11" s="38">
        <f t="shared" si="0"/>
        <v>19.059999999999999</v>
      </c>
      <c r="I11" s="39">
        <f t="shared" si="1"/>
        <v>123.18</v>
      </c>
      <c r="J11" s="2"/>
      <c r="K11" s="24"/>
      <c r="L11" s="24"/>
      <c r="M11" s="24"/>
      <c r="N11" s="24"/>
      <c r="O11" s="24"/>
    </row>
    <row r="12" spans="1:15" x14ac:dyDescent="0.25">
      <c r="A12" s="8" t="s">
        <v>47</v>
      </c>
      <c r="B12" s="8" t="s">
        <v>127</v>
      </c>
      <c r="C12" s="8" t="s">
        <v>128</v>
      </c>
      <c r="D12" s="16" t="s">
        <v>129</v>
      </c>
      <c r="E12" s="8" t="s">
        <v>130</v>
      </c>
      <c r="F12" s="36">
        <v>0.1</v>
      </c>
      <c r="G12" s="37">
        <v>7.5</v>
      </c>
      <c r="H12" s="38">
        <f t="shared" si="0"/>
        <v>7.49</v>
      </c>
      <c r="I12" s="39">
        <f t="shared" si="1"/>
        <v>0.74</v>
      </c>
      <c r="J12" s="2"/>
      <c r="K12" s="24"/>
      <c r="L12" s="24"/>
      <c r="M12" s="24"/>
      <c r="N12" s="24"/>
      <c r="O12" s="24"/>
    </row>
    <row r="13" spans="1:15" x14ac:dyDescent="0.25">
      <c r="A13" s="8" t="s">
        <v>47</v>
      </c>
      <c r="B13" s="8" t="s">
        <v>127</v>
      </c>
      <c r="C13" s="8" t="s">
        <v>131</v>
      </c>
      <c r="D13" s="16" t="s">
        <v>132</v>
      </c>
      <c r="E13" s="8" t="s">
        <v>133</v>
      </c>
      <c r="F13" s="36">
        <v>0.16</v>
      </c>
      <c r="G13" s="37">
        <v>95</v>
      </c>
      <c r="H13" s="38">
        <f t="shared" ref="H13:H17" si="2">IF(E13="H",G13,TRUNC(G13*(1-$K$5),2))</f>
        <v>94.95</v>
      </c>
      <c r="I13" s="39">
        <f t="shared" ref="I13:I17" si="3">TRUNC(H13*F13,2)</f>
        <v>15.19</v>
      </c>
      <c r="J13" s="2"/>
      <c r="K13" s="24"/>
      <c r="L13" s="24"/>
      <c r="M13" s="24"/>
      <c r="N13" s="24"/>
      <c r="O13" s="24"/>
    </row>
    <row r="14" spans="1:15" x14ac:dyDescent="0.25">
      <c r="A14" s="8" t="s">
        <v>47</v>
      </c>
      <c r="B14" s="8" t="s">
        <v>127</v>
      </c>
      <c r="C14" s="8" t="s">
        <v>134</v>
      </c>
      <c r="D14" s="16" t="s">
        <v>135</v>
      </c>
      <c r="E14" s="8" t="s">
        <v>133</v>
      </c>
      <c r="F14" s="36">
        <v>0.17</v>
      </c>
      <c r="G14" s="37">
        <v>154.5</v>
      </c>
      <c r="H14" s="38">
        <f t="shared" si="2"/>
        <v>154.41999999999999</v>
      </c>
      <c r="I14" s="39">
        <f t="shared" si="3"/>
        <v>26.25</v>
      </c>
      <c r="J14" s="2"/>
      <c r="K14" s="24"/>
      <c r="L14" s="24"/>
      <c r="M14" s="24"/>
      <c r="N14" s="24"/>
      <c r="O14" s="24"/>
    </row>
    <row r="15" spans="1:15" x14ac:dyDescent="0.25">
      <c r="A15" s="8" t="s">
        <v>47</v>
      </c>
      <c r="B15" s="8" t="s">
        <v>127</v>
      </c>
      <c r="C15" s="8" t="s">
        <v>136</v>
      </c>
      <c r="D15" s="16" t="s">
        <v>137</v>
      </c>
      <c r="E15" s="8" t="s">
        <v>138</v>
      </c>
      <c r="F15" s="36">
        <v>0.5</v>
      </c>
      <c r="G15" s="37">
        <v>40</v>
      </c>
      <c r="H15" s="38">
        <f t="shared" si="2"/>
        <v>39.979999999999997</v>
      </c>
      <c r="I15" s="39">
        <f t="shared" si="3"/>
        <v>19.989999999999998</v>
      </c>
      <c r="J15" s="2"/>
      <c r="K15" s="24"/>
      <c r="L15" s="24"/>
      <c r="M15" s="24"/>
      <c r="N15" s="24"/>
      <c r="O15" s="24"/>
    </row>
    <row r="16" spans="1:15" x14ac:dyDescent="0.25">
      <c r="A16" s="8" t="s">
        <v>47</v>
      </c>
      <c r="B16" s="8" t="s">
        <v>127</v>
      </c>
      <c r="C16" s="8" t="s">
        <v>139</v>
      </c>
      <c r="D16" s="16" t="s">
        <v>140</v>
      </c>
      <c r="E16" s="8" t="s">
        <v>141</v>
      </c>
      <c r="F16" s="36">
        <v>6.6000000000000003E-2</v>
      </c>
      <c r="G16" s="37">
        <v>96</v>
      </c>
      <c r="H16" s="38">
        <f t="shared" si="2"/>
        <v>95.95</v>
      </c>
      <c r="I16" s="39">
        <f t="shared" si="3"/>
        <v>6.33</v>
      </c>
      <c r="J16" s="2"/>
      <c r="K16" s="24"/>
      <c r="L16" s="24"/>
      <c r="M16" s="24"/>
      <c r="N16" s="24"/>
      <c r="O16" s="24"/>
    </row>
    <row r="17" spans="1:15" x14ac:dyDescent="0.25">
      <c r="A17" s="8" t="s">
        <v>47</v>
      </c>
      <c r="B17" s="8" t="s">
        <v>127</v>
      </c>
      <c r="C17" s="8" t="s">
        <v>142</v>
      </c>
      <c r="D17" s="16" t="s">
        <v>143</v>
      </c>
      <c r="E17" s="8" t="s">
        <v>141</v>
      </c>
      <c r="F17" s="36">
        <v>3.3000000000000002E-2</v>
      </c>
      <c r="G17" s="37">
        <v>65</v>
      </c>
      <c r="H17" s="38">
        <f t="shared" si="2"/>
        <v>64.959999999999994</v>
      </c>
      <c r="I17" s="39">
        <f t="shared" si="3"/>
        <v>2.14</v>
      </c>
      <c r="J17" s="2"/>
      <c r="K17" s="24"/>
      <c r="L17" s="24"/>
      <c r="M17" s="24"/>
      <c r="N17" s="24"/>
      <c r="O17" s="24"/>
    </row>
    <row r="18" spans="1:15" x14ac:dyDescent="0.25">
      <c r="A18" s="143" t="s">
        <v>121</v>
      </c>
      <c r="B18" s="143"/>
      <c r="C18" s="143"/>
      <c r="D18" s="143"/>
      <c r="E18" s="143"/>
      <c r="F18" s="143"/>
      <c r="G18" s="143"/>
      <c r="H18" s="143"/>
      <c r="I18" s="41">
        <f>SUM(I9:I17)</f>
        <v>326.51</v>
      </c>
      <c r="J18" s="2"/>
      <c r="K18" s="24"/>
      <c r="L18" s="24"/>
      <c r="M18" s="24"/>
      <c r="N18" s="24"/>
      <c r="O18" s="24"/>
    </row>
    <row r="19" spans="1:15" x14ac:dyDescent="0.25">
      <c r="A19" s="144"/>
      <c r="B19" s="145"/>
      <c r="C19" s="145"/>
      <c r="D19" s="145"/>
      <c r="E19" s="145"/>
      <c r="F19" s="145"/>
      <c r="G19" s="145"/>
      <c r="H19" s="145"/>
      <c r="I19" s="146"/>
      <c r="J19" s="2"/>
      <c r="K19" s="24"/>
      <c r="L19" s="24"/>
      <c r="M19" s="24"/>
      <c r="N19" s="24"/>
      <c r="O19" s="24"/>
    </row>
    <row r="20" spans="1:15" x14ac:dyDescent="0.25">
      <c r="A20" s="22" t="s">
        <v>109</v>
      </c>
      <c r="B20" s="148" t="s">
        <v>110</v>
      </c>
      <c r="C20" s="149"/>
      <c r="D20" s="149"/>
      <c r="E20" s="149"/>
      <c r="F20" s="149"/>
      <c r="G20" s="149"/>
      <c r="H20" s="150"/>
      <c r="I20" s="40" t="s">
        <v>111</v>
      </c>
      <c r="J20" s="2"/>
    </row>
    <row r="21" spans="1:15" ht="15" customHeight="1" x14ac:dyDescent="0.25">
      <c r="A21" s="26" t="s">
        <v>53</v>
      </c>
      <c r="B21" s="147" t="str">
        <f>VLOOKUP(A21,PLANILHA!$B$7:$F$696,3,FALSE)</f>
        <v>Retirada de telhas de barro</v>
      </c>
      <c r="C21" s="147"/>
      <c r="D21" s="147"/>
      <c r="E21" s="147"/>
      <c r="F21" s="147"/>
      <c r="G21" s="147"/>
      <c r="H21" s="147"/>
      <c r="I21" s="27" t="str">
        <f>VLOOKUP(A21,PLANILHA!$B$7:$F$696,5,FALSE)</f>
        <v>m²</v>
      </c>
      <c r="J21" s="28">
        <f>I25</f>
        <v>6.47</v>
      </c>
    </row>
    <row r="22" spans="1:15" x14ac:dyDescent="0.25">
      <c r="A22" s="29" t="s">
        <v>112</v>
      </c>
      <c r="B22" s="30" t="s">
        <v>113</v>
      </c>
      <c r="C22" s="31" t="s">
        <v>109</v>
      </c>
      <c r="D22" s="31" t="s">
        <v>114</v>
      </c>
      <c r="E22" s="31" t="s">
        <v>111</v>
      </c>
      <c r="F22" s="32" t="s">
        <v>115</v>
      </c>
      <c r="G22" s="33" t="s">
        <v>116</v>
      </c>
      <c r="H22" s="34" t="s">
        <v>117</v>
      </c>
      <c r="I22" s="35" t="s">
        <v>118</v>
      </c>
      <c r="J22" s="2"/>
    </row>
    <row r="23" spans="1:15" x14ac:dyDescent="0.25">
      <c r="A23" s="8" t="s">
        <v>119</v>
      </c>
      <c r="B23" s="8" t="s">
        <v>120</v>
      </c>
      <c r="C23" s="8">
        <v>88316</v>
      </c>
      <c r="D23" s="16" t="s">
        <v>125</v>
      </c>
      <c r="E23" s="8" t="s">
        <v>124</v>
      </c>
      <c r="F23" s="36">
        <v>0.36509999999999998</v>
      </c>
      <c r="G23" s="37">
        <v>15.12</v>
      </c>
      <c r="H23" s="38">
        <f t="shared" ref="H23:H24" si="4">IF(E23="H",G23,TRUNC(G23*(1-$K$5),2))</f>
        <v>15.12</v>
      </c>
      <c r="I23" s="39">
        <f t="shared" ref="I23:I24" si="5">TRUNC(H23*F23,2)</f>
        <v>5.52</v>
      </c>
      <c r="J23" s="2"/>
    </row>
    <row r="24" spans="1:15" ht="24" x14ac:dyDescent="0.25">
      <c r="A24" s="8" t="s">
        <v>119</v>
      </c>
      <c r="B24" s="8" t="s">
        <v>120</v>
      </c>
      <c r="C24" s="8">
        <v>88262</v>
      </c>
      <c r="D24" s="16" t="s">
        <v>123</v>
      </c>
      <c r="E24" s="8" t="s">
        <v>124</v>
      </c>
      <c r="F24" s="36">
        <v>0.05</v>
      </c>
      <c r="G24" s="37">
        <v>19.03</v>
      </c>
      <c r="H24" s="38">
        <f t="shared" si="4"/>
        <v>19.03</v>
      </c>
      <c r="I24" s="39">
        <f t="shared" si="5"/>
        <v>0.95</v>
      </c>
      <c r="J24" s="2"/>
    </row>
    <row r="25" spans="1:15" x14ac:dyDescent="0.25">
      <c r="A25" s="143" t="s">
        <v>121</v>
      </c>
      <c r="B25" s="143"/>
      <c r="C25" s="143"/>
      <c r="D25" s="143"/>
      <c r="E25" s="143"/>
      <c r="F25" s="143"/>
      <c r="G25" s="143"/>
      <c r="H25" s="143"/>
      <c r="I25" s="41">
        <f>SUM(I23:I24)</f>
        <v>6.47</v>
      </c>
      <c r="J25" s="2"/>
    </row>
    <row r="26" spans="1:15" x14ac:dyDescent="0.25">
      <c r="A26" s="144"/>
      <c r="B26" s="145"/>
      <c r="C26" s="145"/>
      <c r="D26" s="145"/>
      <c r="E26" s="145"/>
      <c r="F26" s="145"/>
      <c r="G26" s="145"/>
      <c r="H26" s="145"/>
      <c r="I26" s="146"/>
      <c r="J26" s="2"/>
    </row>
    <row r="27" spans="1:15" x14ac:dyDescent="0.25">
      <c r="A27" s="22" t="s">
        <v>109</v>
      </c>
      <c r="B27" s="148" t="s">
        <v>110</v>
      </c>
      <c r="C27" s="149"/>
      <c r="D27" s="149"/>
      <c r="E27" s="149"/>
      <c r="F27" s="149"/>
      <c r="G27" s="149"/>
      <c r="H27" s="150"/>
      <c r="I27" s="40" t="s">
        <v>111</v>
      </c>
      <c r="J27" s="2"/>
    </row>
    <row r="28" spans="1:15" ht="15" customHeight="1" x14ac:dyDescent="0.25">
      <c r="A28" s="26" t="s">
        <v>41</v>
      </c>
      <c r="B28" s="147" t="str">
        <f>VLOOKUP(A28,PLANILHA!$B$7:$F$696,3,FALSE)</f>
        <v>Cobertura - telha de barro paulista ou planatex</v>
      </c>
      <c r="C28" s="147"/>
      <c r="D28" s="147"/>
      <c r="E28" s="147"/>
      <c r="F28" s="147"/>
      <c r="G28" s="147"/>
      <c r="H28" s="147"/>
      <c r="I28" s="27" t="str">
        <f>VLOOKUP(A28,PLANILHA!$B$7:$F$696,5,FALSE)</f>
        <v>m²</v>
      </c>
      <c r="J28" s="28">
        <f>I33</f>
        <v>59.730000000000004</v>
      </c>
    </row>
    <row r="29" spans="1:15" x14ac:dyDescent="0.25">
      <c r="A29" s="29" t="s">
        <v>112</v>
      </c>
      <c r="B29" s="30" t="s">
        <v>113</v>
      </c>
      <c r="C29" s="31" t="s">
        <v>109</v>
      </c>
      <c r="D29" s="31" t="s">
        <v>114</v>
      </c>
      <c r="E29" s="31" t="s">
        <v>111</v>
      </c>
      <c r="F29" s="32" t="s">
        <v>115</v>
      </c>
      <c r="G29" s="33" t="s">
        <v>116</v>
      </c>
      <c r="H29" s="34" t="s">
        <v>117</v>
      </c>
      <c r="I29" s="35" t="s">
        <v>118</v>
      </c>
      <c r="J29" s="2"/>
    </row>
    <row r="30" spans="1:15" x14ac:dyDescent="0.25">
      <c r="A30" s="8" t="s">
        <v>119</v>
      </c>
      <c r="B30" s="8" t="s">
        <v>120</v>
      </c>
      <c r="C30" s="8">
        <v>88316</v>
      </c>
      <c r="D30" s="16" t="s">
        <v>125</v>
      </c>
      <c r="E30" s="8" t="s">
        <v>124</v>
      </c>
      <c r="F30" s="36">
        <v>1.0580000000000001</v>
      </c>
      <c r="G30" s="37">
        <v>15.12</v>
      </c>
      <c r="H30" s="38">
        <f t="shared" ref="H30:H32" si="6">IF(E30="H",G30,TRUNC(G30*(1-$K$5),2))</f>
        <v>15.12</v>
      </c>
      <c r="I30" s="39">
        <f t="shared" ref="I30:I32" si="7">TRUNC(H30*F30,2)</f>
        <v>15.99</v>
      </c>
      <c r="J30" s="2"/>
    </row>
    <row r="31" spans="1:15" x14ac:dyDescent="0.25">
      <c r="A31" s="8" t="s">
        <v>119</v>
      </c>
      <c r="B31" s="8" t="s">
        <v>120</v>
      </c>
      <c r="C31" s="8">
        <v>88323</v>
      </c>
      <c r="D31" s="16" t="s">
        <v>144</v>
      </c>
      <c r="E31" s="8" t="s">
        <v>124</v>
      </c>
      <c r="F31" s="36">
        <v>0.75</v>
      </c>
      <c r="G31" s="37">
        <v>17.07</v>
      </c>
      <c r="H31" s="38">
        <f t="shared" si="6"/>
        <v>17.07</v>
      </c>
      <c r="I31" s="39">
        <f t="shared" si="7"/>
        <v>12.8</v>
      </c>
      <c r="J31" s="2"/>
    </row>
    <row r="32" spans="1:15" x14ac:dyDescent="0.25">
      <c r="A32" s="8" t="s">
        <v>47</v>
      </c>
      <c r="B32" s="8" t="s">
        <v>127</v>
      </c>
      <c r="C32" s="8" t="s">
        <v>145</v>
      </c>
      <c r="D32" s="16" t="s">
        <v>146</v>
      </c>
      <c r="E32" s="8" t="s">
        <v>111</v>
      </c>
      <c r="F32" s="36">
        <v>26</v>
      </c>
      <c r="G32" s="37">
        <v>1.2</v>
      </c>
      <c r="H32" s="38">
        <f t="shared" si="6"/>
        <v>1.19</v>
      </c>
      <c r="I32" s="39">
        <f t="shared" si="7"/>
        <v>30.94</v>
      </c>
      <c r="J32" s="2"/>
    </row>
    <row r="33" spans="1:10" x14ac:dyDescent="0.25">
      <c r="A33" s="143" t="s">
        <v>121</v>
      </c>
      <c r="B33" s="143"/>
      <c r="C33" s="143"/>
      <c r="D33" s="143"/>
      <c r="E33" s="143"/>
      <c r="F33" s="143"/>
      <c r="G33" s="143"/>
      <c r="H33" s="143"/>
      <c r="I33" s="41">
        <f>SUM(I30:I32)</f>
        <v>59.730000000000004</v>
      </c>
      <c r="J33" s="2"/>
    </row>
    <row r="34" spans="1:10" x14ac:dyDescent="0.25">
      <c r="A34" s="144"/>
      <c r="B34" s="145"/>
      <c r="C34" s="145"/>
      <c r="D34" s="145"/>
      <c r="E34" s="145"/>
      <c r="F34" s="145"/>
      <c r="G34" s="145"/>
      <c r="H34" s="145"/>
      <c r="I34" s="146"/>
      <c r="J34" s="2"/>
    </row>
    <row r="35" spans="1:10" x14ac:dyDescent="0.25">
      <c r="A35" s="22" t="s">
        <v>109</v>
      </c>
      <c r="B35" s="148" t="s">
        <v>110</v>
      </c>
      <c r="C35" s="149"/>
      <c r="D35" s="149"/>
      <c r="E35" s="149"/>
      <c r="F35" s="149"/>
      <c r="G35" s="149"/>
      <c r="H35" s="150"/>
      <c r="I35" s="40" t="s">
        <v>111</v>
      </c>
      <c r="J35" s="2"/>
    </row>
    <row r="36" spans="1:10" ht="15" customHeight="1" x14ac:dyDescent="0.25">
      <c r="A36" s="26" t="s">
        <v>42</v>
      </c>
      <c r="B36" s="147" t="str">
        <f>VLOOKUP(A36,PLANILHA!$B$7:$F$696,3,FALSE)</f>
        <v>Estrutura em mad. lei p/ telha de barro - pç.aparelhada</v>
      </c>
      <c r="C36" s="147"/>
      <c r="D36" s="147"/>
      <c r="E36" s="147"/>
      <c r="F36" s="147"/>
      <c r="G36" s="147"/>
      <c r="H36" s="147"/>
      <c r="I36" s="27" t="str">
        <f>VLOOKUP(A36,PLANILHA!$B$7:$F$696,5,FALSE)</f>
        <v>m²</v>
      </c>
      <c r="J36" s="28">
        <f>I44</f>
        <v>73.010000000000005</v>
      </c>
    </row>
    <row r="37" spans="1:10" x14ac:dyDescent="0.25">
      <c r="A37" s="29" t="s">
        <v>112</v>
      </c>
      <c r="B37" s="30" t="s">
        <v>113</v>
      </c>
      <c r="C37" s="31" t="s">
        <v>109</v>
      </c>
      <c r="D37" s="31" t="s">
        <v>114</v>
      </c>
      <c r="E37" s="31" t="s">
        <v>111</v>
      </c>
      <c r="F37" s="32" t="s">
        <v>115</v>
      </c>
      <c r="G37" s="33" t="s">
        <v>116</v>
      </c>
      <c r="H37" s="34" t="s">
        <v>117</v>
      </c>
      <c r="I37" s="35" t="s">
        <v>118</v>
      </c>
      <c r="J37" s="2"/>
    </row>
    <row r="38" spans="1:10" x14ac:dyDescent="0.25">
      <c r="A38" s="8" t="s">
        <v>119</v>
      </c>
      <c r="B38" s="8" t="s">
        <v>120</v>
      </c>
      <c r="C38" s="8">
        <v>88316</v>
      </c>
      <c r="D38" s="16" t="s">
        <v>125</v>
      </c>
      <c r="E38" s="8" t="s">
        <v>124</v>
      </c>
      <c r="F38" s="36">
        <v>1.1000000000000001</v>
      </c>
      <c r="G38" s="37">
        <v>15.12</v>
      </c>
      <c r="H38" s="38">
        <f t="shared" ref="H38:H43" si="8">IF(E38="H",G38,TRUNC(G38*(1-$K$5),2))</f>
        <v>15.12</v>
      </c>
      <c r="I38" s="39">
        <f t="shared" ref="I38:I43" si="9">TRUNC(H38*F38,2)</f>
        <v>16.63</v>
      </c>
      <c r="J38" s="2"/>
    </row>
    <row r="39" spans="1:10" ht="24" x14ac:dyDescent="0.25">
      <c r="A39" s="8" t="s">
        <v>119</v>
      </c>
      <c r="B39" s="8" t="s">
        <v>120</v>
      </c>
      <c r="C39" s="8">
        <v>88262</v>
      </c>
      <c r="D39" s="16" t="s">
        <v>123</v>
      </c>
      <c r="E39" s="8" t="s">
        <v>124</v>
      </c>
      <c r="F39" s="36">
        <v>1.2589999999999999</v>
      </c>
      <c r="G39" s="37">
        <v>19.03</v>
      </c>
      <c r="H39" s="38">
        <f t="shared" si="8"/>
        <v>19.03</v>
      </c>
      <c r="I39" s="39">
        <f t="shared" si="9"/>
        <v>23.95</v>
      </c>
      <c r="J39" s="2"/>
    </row>
    <row r="40" spans="1:10" x14ac:dyDescent="0.25">
      <c r="A40" s="8" t="s">
        <v>47</v>
      </c>
      <c r="B40" s="8" t="s">
        <v>127</v>
      </c>
      <c r="C40" s="8" t="s">
        <v>147</v>
      </c>
      <c r="D40" s="16" t="s">
        <v>148</v>
      </c>
      <c r="E40" s="8" t="s">
        <v>133</v>
      </c>
      <c r="F40" s="36">
        <v>4.5999999999999999E-2</v>
      </c>
      <c r="G40" s="37">
        <v>360</v>
      </c>
      <c r="H40" s="38">
        <f t="shared" si="8"/>
        <v>359.82</v>
      </c>
      <c r="I40" s="39">
        <f t="shared" si="9"/>
        <v>16.55</v>
      </c>
      <c r="J40" s="2"/>
    </row>
    <row r="41" spans="1:10" x14ac:dyDescent="0.25">
      <c r="A41" s="8" t="s">
        <v>47</v>
      </c>
      <c r="B41" s="8" t="s">
        <v>127</v>
      </c>
      <c r="C41" s="8" t="s">
        <v>149</v>
      </c>
      <c r="D41" s="16" t="s">
        <v>150</v>
      </c>
      <c r="E41" s="8" t="s">
        <v>130</v>
      </c>
      <c r="F41" s="36">
        <v>0.19</v>
      </c>
      <c r="G41" s="37">
        <v>12</v>
      </c>
      <c r="H41" s="38">
        <f t="shared" si="8"/>
        <v>11.99</v>
      </c>
      <c r="I41" s="39">
        <f t="shared" si="9"/>
        <v>2.27</v>
      </c>
      <c r="J41" s="2"/>
    </row>
    <row r="42" spans="1:10" x14ac:dyDescent="0.25">
      <c r="A42" s="8" t="s">
        <v>47</v>
      </c>
      <c r="B42" s="8" t="s">
        <v>127</v>
      </c>
      <c r="C42" s="8" t="s">
        <v>151</v>
      </c>
      <c r="D42" s="16" t="s">
        <v>152</v>
      </c>
      <c r="E42" s="8" t="s">
        <v>133</v>
      </c>
      <c r="F42" s="36">
        <v>0.15</v>
      </c>
      <c r="G42" s="37">
        <v>77.25</v>
      </c>
      <c r="H42" s="38">
        <f t="shared" si="8"/>
        <v>77.209999999999994</v>
      </c>
      <c r="I42" s="39">
        <f t="shared" si="9"/>
        <v>11.58</v>
      </c>
      <c r="J42" s="2"/>
    </row>
    <row r="43" spans="1:10" x14ac:dyDescent="0.25">
      <c r="A43" s="8" t="s">
        <v>47</v>
      </c>
      <c r="B43" s="8" t="s">
        <v>127</v>
      </c>
      <c r="C43" s="8" t="s">
        <v>153</v>
      </c>
      <c r="D43" s="16" t="s">
        <v>154</v>
      </c>
      <c r="E43" s="8" t="s">
        <v>111</v>
      </c>
      <c r="F43" s="36">
        <v>2.1000000000000001E-2</v>
      </c>
      <c r="G43" s="37">
        <v>96.82</v>
      </c>
      <c r="H43" s="38">
        <f t="shared" si="8"/>
        <v>96.77</v>
      </c>
      <c r="I43" s="39">
        <f t="shared" si="9"/>
        <v>2.0299999999999998</v>
      </c>
      <c r="J43" s="2"/>
    </row>
    <row r="44" spans="1:10" x14ac:dyDescent="0.25">
      <c r="A44" s="143" t="s">
        <v>121</v>
      </c>
      <c r="B44" s="143"/>
      <c r="C44" s="143"/>
      <c r="D44" s="143"/>
      <c r="E44" s="143"/>
      <c r="F44" s="143"/>
      <c r="G44" s="143"/>
      <c r="H44" s="143"/>
      <c r="I44" s="41">
        <f>SUM(I38:I43)</f>
        <v>73.010000000000005</v>
      </c>
      <c r="J44" s="2"/>
    </row>
    <row r="45" spans="1:10" x14ac:dyDescent="0.25">
      <c r="A45" s="144"/>
      <c r="B45" s="145"/>
      <c r="C45" s="145"/>
      <c r="D45" s="145"/>
      <c r="E45" s="145"/>
      <c r="F45" s="145"/>
      <c r="G45" s="145"/>
      <c r="H45" s="145"/>
      <c r="I45" s="146"/>
      <c r="J45" s="2"/>
    </row>
    <row r="46" spans="1:10" x14ac:dyDescent="0.25">
      <c r="A46" s="22" t="s">
        <v>109</v>
      </c>
      <c r="B46" s="148" t="s">
        <v>110</v>
      </c>
      <c r="C46" s="149"/>
      <c r="D46" s="149"/>
      <c r="E46" s="149"/>
      <c r="F46" s="149"/>
      <c r="G46" s="149"/>
      <c r="H46" s="150"/>
      <c r="I46" s="40" t="s">
        <v>111</v>
      </c>
      <c r="J46" s="2"/>
    </row>
    <row r="47" spans="1:10" ht="15" customHeight="1" x14ac:dyDescent="0.25">
      <c r="A47" s="26" t="s">
        <v>27</v>
      </c>
      <c r="B47" s="147" t="str">
        <f>VLOOKUP(A47,PLANILHA!$B$7:$F$696,3,FALSE)</f>
        <v>Cumeeira de barro</v>
      </c>
      <c r="C47" s="147"/>
      <c r="D47" s="147"/>
      <c r="E47" s="147"/>
      <c r="F47" s="147"/>
      <c r="G47" s="147"/>
      <c r="H47" s="147"/>
      <c r="I47" s="27" t="str">
        <f>VLOOKUP(A47,PLANILHA!$B$7:$F$696,5,FALSE)</f>
        <v>M</v>
      </c>
      <c r="J47" s="28">
        <f>I53</f>
        <v>18.61</v>
      </c>
    </row>
    <row r="48" spans="1:10" x14ac:dyDescent="0.25">
      <c r="A48" s="29" t="s">
        <v>112</v>
      </c>
      <c r="B48" s="30" t="s">
        <v>113</v>
      </c>
      <c r="C48" s="31" t="s">
        <v>109</v>
      </c>
      <c r="D48" s="31" t="s">
        <v>114</v>
      </c>
      <c r="E48" s="31" t="s">
        <v>111</v>
      </c>
      <c r="F48" s="32" t="s">
        <v>115</v>
      </c>
      <c r="G48" s="33" t="s">
        <v>116</v>
      </c>
      <c r="H48" s="34" t="s">
        <v>117</v>
      </c>
      <c r="I48" s="35" t="s">
        <v>118</v>
      </c>
      <c r="J48" s="2"/>
    </row>
    <row r="49" spans="1:10" x14ac:dyDescent="0.25">
      <c r="A49" s="8" t="s">
        <v>119</v>
      </c>
      <c r="B49" s="8" t="s">
        <v>120</v>
      </c>
      <c r="C49" s="8">
        <v>88316</v>
      </c>
      <c r="D49" s="16" t="s">
        <v>125</v>
      </c>
      <c r="E49" s="8" t="s">
        <v>124</v>
      </c>
      <c r="F49" s="36">
        <v>0.188</v>
      </c>
      <c r="G49" s="37">
        <v>15.12</v>
      </c>
      <c r="H49" s="38">
        <f t="shared" ref="H49:H52" si="10">IF(E49="H",G49,TRUNC(G49*(1-$K$5),2))</f>
        <v>15.12</v>
      </c>
      <c r="I49" s="39">
        <f t="shared" ref="I49:I52" si="11">TRUNC(H49*F49,2)</f>
        <v>2.84</v>
      </c>
      <c r="J49" s="2"/>
    </row>
    <row r="50" spans="1:10" x14ac:dyDescent="0.25">
      <c r="A50" s="8" t="s">
        <v>119</v>
      </c>
      <c r="B50" s="8" t="s">
        <v>120</v>
      </c>
      <c r="C50" s="8">
        <v>88323</v>
      </c>
      <c r="D50" s="16" t="s">
        <v>144</v>
      </c>
      <c r="E50" s="8" t="s">
        <v>124</v>
      </c>
      <c r="F50" s="36">
        <v>0.15</v>
      </c>
      <c r="G50" s="37">
        <v>17.07</v>
      </c>
      <c r="H50" s="38">
        <f t="shared" si="10"/>
        <v>17.07</v>
      </c>
      <c r="I50" s="39">
        <f t="shared" si="11"/>
        <v>2.56</v>
      </c>
      <c r="J50" s="2"/>
    </row>
    <row r="51" spans="1:10" x14ac:dyDescent="0.25">
      <c r="A51" s="8" t="s">
        <v>47</v>
      </c>
      <c r="B51" s="8" t="s">
        <v>120</v>
      </c>
      <c r="C51" s="8" t="s">
        <v>155</v>
      </c>
      <c r="D51" s="16" t="s">
        <v>73</v>
      </c>
      <c r="E51" s="8" t="s">
        <v>111</v>
      </c>
      <c r="F51" s="36">
        <v>3</v>
      </c>
      <c r="G51" s="37">
        <v>4.2</v>
      </c>
      <c r="H51" s="38">
        <f t="shared" si="10"/>
        <v>4.1900000000000004</v>
      </c>
      <c r="I51" s="39">
        <f t="shared" si="11"/>
        <v>12.57</v>
      </c>
      <c r="J51" s="2"/>
    </row>
    <row r="52" spans="1:10" x14ac:dyDescent="0.25">
      <c r="A52" s="8" t="s">
        <v>47</v>
      </c>
      <c r="B52" s="8" t="s">
        <v>127</v>
      </c>
      <c r="C52" s="8">
        <v>110141</v>
      </c>
      <c r="D52" s="16" t="s">
        <v>156</v>
      </c>
      <c r="E52" s="8" t="s">
        <v>157</v>
      </c>
      <c r="F52" s="36">
        <v>2E-3</v>
      </c>
      <c r="G52" s="37">
        <v>321.48</v>
      </c>
      <c r="H52" s="38">
        <f t="shared" si="10"/>
        <v>321.31</v>
      </c>
      <c r="I52" s="39">
        <f t="shared" si="11"/>
        <v>0.64</v>
      </c>
      <c r="J52" s="2"/>
    </row>
    <row r="53" spans="1:10" x14ac:dyDescent="0.25">
      <c r="A53" s="143" t="s">
        <v>121</v>
      </c>
      <c r="B53" s="143"/>
      <c r="C53" s="143"/>
      <c r="D53" s="143"/>
      <c r="E53" s="143"/>
      <c r="F53" s="143"/>
      <c r="G53" s="143"/>
      <c r="H53" s="143"/>
      <c r="I53" s="41">
        <f>SUM(I49:I52)</f>
        <v>18.61</v>
      </c>
      <c r="J53" s="2"/>
    </row>
    <row r="54" spans="1:10" x14ac:dyDescent="0.25">
      <c r="A54" s="144"/>
      <c r="B54" s="145"/>
      <c r="C54" s="145"/>
      <c r="D54" s="145"/>
      <c r="E54" s="145"/>
      <c r="F54" s="145"/>
      <c r="G54" s="145"/>
      <c r="H54" s="145"/>
      <c r="I54" s="146"/>
      <c r="J54" s="2"/>
    </row>
    <row r="55" spans="1:10" x14ac:dyDescent="0.25">
      <c r="A55" s="22" t="s">
        <v>109</v>
      </c>
      <c r="B55" s="148" t="s">
        <v>110</v>
      </c>
      <c r="C55" s="149"/>
      <c r="D55" s="149"/>
      <c r="E55" s="149"/>
      <c r="F55" s="149"/>
      <c r="G55" s="149"/>
      <c r="H55" s="150"/>
      <c r="I55" s="40" t="s">
        <v>111</v>
      </c>
      <c r="J55" s="2"/>
    </row>
    <row r="56" spans="1:10" ht="15" customHeight="1" x14ac:dyDescent="0.25">
      <c r="A56" s="26" t="s">
        <v>15</v>
      </c>
      <c r="B56" s="147" t="str">
        <f>VLOOKUP(A56,PLANILHA!$B$7:$F$696,3,FALSE)</f>
        <v>Encaliçamento de telha ceramica (beiral e cumieira)</v>
      </c>
      <c r="C56" s="147"/>
      <c r="D56" s="147"/>
      <c r="E56" s="147"/>
      <c r="F56" s="147"/>
      <c r="G56" s="147"/>
      <c r="H56" s="147"/>
      <c r="I56" s="27" t="str">
        <f>VLOOKUP(A56,PLANILHA!$B$7:$F$696,5,FALSE)</f>
        <v>M</v>
      </c>
      <c r="J56" s="28">
        <f>I61</f>
        <v>8.75</v>
      </c>
    </row>
    <row r="57" spans="1:10" x14ac:dyDescent="0.25">
      <c r="A57" s="29" t="s">
        <v>112</v>
      </c>
      <c r="B57" s="30" t="s">
        <v>113</v>
      </c>
      <c r="C57" s="31" t="s">
        <v>109</v>
      </c>
      <c r="D57" s="31" t="s">
        <v>114</v>
      </c>
      <c r="E57" s="31" t="s">
        <v>111</v>
      </c>
      <c r="F57" s="32" t="s">
        <v>115</v>
      </c>
      <c r="G57" s="33" t="s">
        <v>116</v>
      </c>
      <c r="H57" s="34" t="s">
        <v>117</v>
      </c>
      <c r="I57" s="35" t="s">
        <v>118</v>
      </c>
      <c r="J57" s="2"/>
    </row>
    <row r="58" spans="1:10" x14ac:dyDescent="0.25">
      <c r="A58" s="8" t="s">
        <v>119</v>
      </c>
      <c r="B58" s="8" t="s">
        <v>120</v>
      </c>
      <c r="C58" s="8">
        <v>88316</v>
      </c>
      <c r="D58" s="16" t="s">
        <v>125</v>
      </c>
      <c r="E58" s="8" t="s">
        <v>124</v>
      </c>
      <c r="F58" s="36">
        <v>0.25</v>
      </c>
      <c r="G58" s="37">
        <v>15.12</v>
      </c>
      <c r="H58" s="38">
        <f t="shared" ref="H58:H60" si="12">IF(E58="H",G58,TRUNC(G58*(1-$K$5),2))</f>
        <v>15.12</v>
      </c>
      <c r="I58" s="39">
        <f t="shared" ref="I58:I60" si="13">TRUNC(H58*F58,2)</f>
        <v>3.78</v>
      </c>
      <c r="J58" s="2"/>
    </row>
    <row r="59" spans="1:10" x14ac:dyDescent="0.25">
      <c r="A59" s="8" t="s">
        <v>119</v>
      </c>
      <c r="B59" s="8" t="s">
        <v>120</v>
      </c>
      <c r="C59" s="8">
        <v>88323</v>
      </c>
      <c r="D59" s="16" t="s">
        <v>144</v>
      </c>
      <c r="E59" s="8" t="s">
        <v>124</v>
      </c>
      <c r="F59" s="36">
        <v>0.254</v>
      </c>
      <c r="G59" s="37">
        <v>17.07</v>
      </c>
      <c r="H59" s="38">
        <f t="shared" si="12"/>
        <v>17.07</v>
      </c>
      <c r="I59" s="39">
        <f t="shared" si="13"/>
        <v>4.33</v>
      </c>
      <c r="J59" s="2"/>
    </row>
    <row r="60" spans="1:10" x14ac:dyDescent="0.25">
      <c r="A60" s="8" t="s">
        <v>47</v>
      </c>
      <c r="B60" s="8" t="s">
        <v>127</v>
      </c>
      <c r="C60" s="8">
        <v>110141</v>
      </c>
      <c r="D60" s="16" t="s">
        <v>156</v>
      </c>
      <c r="E60" s="8" t="s">
        <v>157</v>
      </c>
      <c r="F60" s="36">
        <v>2E-3</v>
      </c>
      <c r="G60" s="37">
        <v>321.48</v>
      </c>
      <c r="H60" s="38">
        <f t="shared" si="12"/>
        <v>321.31</v>
      </c>
      <c r="I60" s="39">
        <f t="shared" si="13"/>
        <v>0.64</v>
      </c>
      <c r="J60" s="2"/>
    </row>
    <row r="61" spans="1:10" x14ac:dyDescent="0.25">
      <c r="A61" s="143" t="s">
        <v>121</v>
      </c>
      <c r="B61" s="143"/>
      <c r="C61" s="143"/>
      <c r="D61" s="143"/>
      <c r="E61" s="143"/>
      <c r="F61" s="143"/>
      <c r="G61" s="143"/>
      <c r="H61" s="143"/>
      <c r="I61" s="41">
        <f>SUM(I58:I60)</f>
        <v>8.75</v>
      </c>
      <c r="J61" s="2"/>
    </row>
    <row r="62" spans="1:10" x14ac:dyDescent="0.25">
      <c r="A62" s="144"/>
      <c r="B62" s="145"/>
      <c r="C62" s="145"/>
      <c r="D62" s="145"/>
      <c r="E62" s="145"/>
      <c r="F62" s="145"/>
      <c r="G62" s="145"/>
      <c r="H62" s="145"/>
      <c r="I62" s="146"/>
      <c r="J62" s="2"/>
    </row>
    <row r="63" spans="1:10" x14ac:dyDescent="0.25">
      <c r="A63" s="22" t="s">
        <v>109</v>
      </c>
      <c r="B63" s="148" t="s">
        <v>110</v>
      </c>
      <c r="C63" s="149"/>
      <c r="D63" s="149"/>
      <c r="E63" s="149"/>
      <c r="F63" s="149"/>
      <c r="G63" s="149"/>
      <c r="H63" s="150"/>
      <c r="I63" s="40" t="s">
        <v>111</v>
      </c>
      <c r="J63" s="2"/>
    </row>
    <row r="64" spans="1:10" ht="15" customHeight="1" x14ac:dyDescent="0.25">
      <c r="A64" s="26" t="s">
        <v>94</v>
      </c>
      <c r="B64" s="147" t="str">
        <f>VLOOKUP(A64,PLANILHA!$B$7:$F$696,3,FALSE)</f>
        <v>Demolição da estrutura em madeira da cobertura</v>
      </c>
      <c r="C64" s="147"/>
      <c r="D64" s="147"/>
      <c r="E64" s="147"/>
      <c r="F64" s="147"/>
      <c r="G64" s="147"/>
      <c r="H64" s="147"/>
      <c r="I64" s="27" t="str">
        <f>VLOOKUP(A64,PLANILHA!$B$7:$F$696,5,FALSE)</f>
        <v>m²</v>
      </c>
      <c r="J64" s="28">
        <f>I68</f>
        <v>4.82</v>
      </c>
    </row>
    <row r="65" spans="1:10" x14ac:dyDescent="0.25">
      <c r="A65" s="29" t="s">
        <v>112</v>
      </c>
      <c r="B65" s="30" t="s">
        <v>113</v>
      </c>
      <c r="C65" s="31" t="s">
        <v>109</v>
      </c>
      <c r="D65" s="31" t="s">
        <v>114</v>
      </c>
      <c r="E65" s="31" t="s">
        <v>111</v>
      </c>
      <c r="F65" s="32" t="s">
        <v>115</v>
      </c>
      <c r="G65" s="33" t="s">
        <v>116</v>
      </c>
      <c r="H65" s="34" t="s">
        <v>117</v>
      </c>
      <c r="I65" s="35" t="s">
        <v>118</v>
      </c>
      <c r="J65" s="2"/>
    </row>
    <row r="66" spans="1:10" x14ac:dyDescent="0.25">
      <c r="A66" s="8" t="s">
        <v>119</v>
      </c>
      <c r="B66" s="8" t="s">
        <v>120</v>
      </c>
      <c r="C66" s="8">
        <v>88316</v>
      </c>
      <c r="D66" s="16" t="s">
        <v>125</v>
      </c>
      <c r="E66" s="8" t="s">
        <v>124</v>
      </c>
      <c r="F66" s="36">
        <v>0.15</v>
      </c>
      <c r="G66" s="37">
        <v>15.12</v>
      </c>
      <c r="H66" s="38">
        <f t="shared" ref="H66:H67" si="14">IF(E66="H",G66,TRUNC(G66*(1-$K$5),2))</f>
        <v>15.12</v>
      </c>
      <c r="I66" s="39">
        <f t="shared" ref="I66:I67" si="15">TRUNC(H66*F66,2)</f>
        <v>2.2599999999999998</v>
      </c>
      <c r="J66" s="2"/>
    </row>
    <row r="67" spans="1:10" ht="24" x14ac:dyDescent="0.25">
      <c r="A67" s="8" t="s">
        <v>119</v>
      </c>
      <c r="B67" s="8" t="s">
        <v>120</v>
      </c>
      <c r="C67" s="8">
        <v>88262</v>
      </c>
      <c r="D67" s="16" t="s">
        <v>123</v>
      </c>
      <c r="E67" s="8" t="s">
        <v>124</v>
      </c>
      <c r="F67" s="36">
        <v>0.13500000000000001</v>
      </c>
      <c r="G67" s="37">
        <v>19.03</v>
      </c>
      <c r="H67" s="38">
        <f t="shared" si="14"/>
        <v>19.03</v>
      </c>
      <c r="I67" s="39">
        <f t="shared" si="15"/>
        <v>2.56</v>
      </c>
      <c r="J67" s="2"/>
    </row>
    <row r="68" spans="1:10" x14ac:dyDescent="0.25">
      <c r="A68" s="143" t="s">
        <v>121</v>
      </c>
      <c r="B68" s="143"/>
      <c r="C68" s="143"/>
      <c r="D68" s="143"/>
      <c r="E68" s="143"/>
      <c r="F68" s="143"/>
      <c r="G68" s="143"/>
      <c r="H68" s="143"/>
      <c r="I68" s="41">
        <f>SUM(I66:I67)</f>
        <v>4.82</v>
      </c>
      <c r="J68" s="2"/>
    </row>
    <row r="69" spans="1:10" x14ac:dyDescent="0.25">
      <c r="A69" s="144"/>
      <c r="B69" s="145"/>
      <c r="C69" s="145"/>
      <c r="D69" s="145"/>
      <c r="E69" s="145"/>
      <c r="F69" s="145"/>
      <c r="G69" s="145"/>
      <c r="H69" s="145"/>
      <c r="I69" s="146"/>
      <c r="J69" s="2"/>
    </row>
    <row r="70" spans="1:10" x14ac:dyDescent="0.25">
      <c r="A70" s="22" t="s">
        <v>109</v>
      </c>
      <c r="B70" s="148" t="s">
        <v>110</v>
      </c>
      <c r="C70" s="149"/>
      <c r="D70" s="149"/>
      <c r="E70" s="149"/>
      <c r="F70" s="149"/>
      <c r="G70" s="149"/>
      <c r="H70" s="150"/>
      <c r="I70" s="40" t="s">
        <v>111</v>
      </c>
      <c r="J70" s="2"/>
    </row>
    <row r="71" spans="1:10" ht="15" customHeight="1" x14ac:dyDescent="0.25">
      <c r="A71" s="26" t="s">
        <v>4</v>
      </c>
      <c r="B71" s="147" t="str">
        <f>VLOOKUP(A71,PLANILHA!$B$7:$F$696,3,FALSE)</f>
        <v>Fechadura para porta interna</v>
      </c>
      <c r="C71" s="147"/>
      <c r="D71" s="147"/>
      <c r="E71" s="147"/>
      <c r="F71" s="147"/>
      <c r="G71" s="147"/>
      <c r="H71" s="147"/>
      <c r="I71" s="27" t="str">
        <f>VLOOKUP(A71,PLANILHA!$B$7:$F$696,5,FALSE)</f>
        <v>UN</v>
      </c>
      <c r="J71" s="28">
        <f>I75</f>
        <v>63.39</v>
      </c>
    </row>
    <row r="72" spans="1:10" x14ac:dyDescent="0.25">
      <c r="A72" s="29" t="s">
        <v>112</v>
      </c>
      <c r="B72" s="30" t="s">
        <v>113</v>
      </c>
      <c r="C72" s="31" t="s">
        <v>109</v>
      </c>
      <c r="D72" s="31" t="s">
        <v>114</v>
      </c>
      <c r="E72" s="31" t="s">
        <v>111</v>
      </c>
      <c r="F72" s="32" t="s">
        <v>115</v>
      </c>
      <c r="G72" s="33" t="s">
        <v>116</v>
      </c>
      <c r="H72" s="34" t="s">
        <v>117</v>
      </c>
      <c r="I72" s="35" t="s">
        <v>118</v>
      </c>
      <c r="J72" s="2"/>
    </row>
    <row r="73" spans="1:10" ht="24" x14ac:dyDescent="0.25">
      <c r="A73" s="8" t="s">
        <v>119</v>
      </c>
      <c r="B73" s="8" t="s">
        <v>120</v>
      </c>
      <c r="C73" s="8">
        <v>88262</v>
      </c>
      <c r="D73" s="16" t="s">
        <v>123</v>
      </c>
      <c r="E73" s="8" t="s">
        <v>124</v>
      </c>
      <c r="F73" s="36">
        <v>0.90500000000000003</v>
      </c>
      <c r="G73" s="37">
        <v>19.03</v>
      </c>
      <c r="H73" s="38">
        <f t="shared" ref="H73:H74" si="16">IF(E73="H",G73,TRUNC(G73*(1-$K$5),2))</f>
        <v>19.03</v>
      </c>
      <c r="I73" s="39">
        <f t="shared" ref="I73:I74" si="17">TRUNC(H73*F73,2)</f>
        <v>17.22</v>
      </c>
      <c r="J73" s="2"/>
    </row>
    <row r="74" spans="1:10" x14ac:dyDescent="0.25">
      <c r="A74" s="8" t="s">
        <v>47</v>
      </c>
      <c r="B74" s="8" t="s">
        <v>127</v>
      </c>
      <c r="C74" s="8" t="s">
        <v>158</v>
      </c>
      <c r="D74" s="16" t="s">
        <v>159</v>
      </c>
      <c r="E74" s="8" t="s">
        <v>111</v>
      </c>
      <c r="F74" s="36">
        <v>1</v>
      </c>
      <c r="G74" s="37">
        <v>46.2</v>
      </c>
      <c r="H74" s="38">
        <f t="shared" si="16"/>
        <v>46.17</v>
      </c>
      <c r="I74" s="39">
        <f t="shared" si="17"/>
        <v>46.17</v>
      </c>
      <c r="J74" s="2"/>
    </row>
    <row r="75" spans="1:10" x14ac:dyDescent="0.25">
      <c r="A75" s="143" t="s">
        <v>121</v>
      </c>
      <c r="B75" s="143"/>
      <c r="C75" s="143"/>
      <c r="D75" s="143"/>
      <c r="E75" s="143"/>
      <c r="F75" s="143"/>
      <c r="G75" s="143"/>
      <c r="H75" s="143"/>
      <c r="I75" s="41">
        <f>SUM(I73:I74)</f>
        <v>63.39</v>
      </c>
      <c r="J75" s="2"/>
    </row>
    <row r="76" spans="1:10" x14ac:dyDescent="0.25">
      <c r="A76" s="144"/>
      <c r="B76" s="145"/>
      <c r="C76" s="145"/>
      <c r="D76" s="145"/>
      <c r="E76" s="145"/>
      <c r="F76" s="145"/>
      <c r="G76" s="145"/>
      <c r="H76" s="145"/>
      <c r="I76" s="146"/>
      <c r="J76" s="2"/>
    </row>
    <row r="77" spans="1:10" x14ac:dyDescent="0.25">
      <c r="A77" s="22" t="s">
        <v>109</v>
      </c>
      <c r="B77" s="148" t="s">
        <v>110</v>
      </c>
      <c r="C77" s="149"/>
      <c r="D77" s="149"/>
      <c r="E77" s="149"/>
      <c r="F77" s="149"/>
      <c r="G77" s="149"/>
      <c r="H77" s="150"/>
      <c r="I77" s="40" t="s">
        <v>111</v>
      </c>
      <c r="J77" s="2"/>
    </row>
    <row r="78" spans="1:10" ht="15" customHeight="1" x14ac:dyDescent="0.25">
      <c r="A78" s="26" t="s">
        <v>92</v>
      </c>
      <c r="B78" s="147" t="str">
        <f>VLOOKUP(A78,PLANILHA!$B$7:$F$696,3,FALSE)</f>
        <v>Barroteamento em madeira de lei p/ forro PVC</v>
      </c>
      <c r="C78" s="147"/>
      <c r="D78" s="147"/>
      <c r="E78" s="147"/>
      <c r="F78" s="147"/>
      <c r="G78" s="147"/>
      <c r="H78" s="147"/>
      <c r="I78" s="27" t="str">
        <f>VLOOKUP(A78,PLANILHA!$B$7:$F$696,5,FALSE)</f>
        <v>m²</v>
      </c>
      <c r="J78" s="28">
        <f>I84</f>
        <v>34.99</v>
      </c>
    </row>
    <row r="79" spans="1:10" x14ac:dyDescent="0.25">
      <c r="A79" s="29" t="s">
        <v>112</v>
      </c>
      <c r="B79" s="30" t="s">
        <v>113</v>
      </c>
      <c r="C79" s="31" t="s">
        <v>109</v>
      </c>
      <c r="D79" s="31" t="s">
        <v>114</v>
      </c>
      <c r="E79" s="31" t="s">
        <v>111</v>
      </c>
      <c r="F79" s="32" t="s">
        <v>115</v>
      </c>
      <c r="G79" s="33" t="s">
        <v>116</v>
      </c>
      <c r="H79" s="34" t="s">
        <v>117</v>
      </c>
      <c r="I79" s="35" t="s">
        <v>118</v>
      </c>
      <c r="J79" s="2"/>
    </row>
    <row r="80" spans="1:10" x14ac:dyDescent="0.25">
      <c r="A80" s="8" t="s">
        <v>119</v>
      </c>
      <c r="B80" s="8" t="s">
        <v>120</v>
      </c>
      <c r="C80" s="8">
        <v>88316</v>
      </c>
      <c r="D80" s="16" t="s">
        <v>125</v>
      </c>
      <c r="E80" s="8" t="s">
        <v>124</v>
      </c>
      <c r="F80" s="36">
        <v>0.73</v>
      </c>
      <c r="G80" s="37">
        <v>15.12</v>
      </c>
      <c r="H80" s="38">
        <f t="shared" ref="H80:H83" si="18">IF(E80="H",G80,TRUNC(G80*(1-$K$5),2))</f>
        <v>15.12</v>
      </c>
      <c r="I80" s="39">
        <f t="shared" ref="I80:I83" si="19">TRUNC(H80*F80,2)</f>
        <v>11.03</v>
      </c>
      <c r="J80" s="2"/>
    </row>
    <row r="81" spans="1:10" ht="24" x14ac:dyDescent="0.25">
      <c r="A81" s="8" t="s">
        <v>119</v>
      </c>
      <c r="B81" s="8" t="s">
        <v>120</v>
      </c>
      <c r="C81" s="8">
        <v>88262</v>
      </c>
      <c r="D81" s="16" t="s">
        <v>123</v>
      </c>
      <c r="E81" s="8" t="s">
        <v>124</v>
      </c>
      <c r="F81" s="36">
        <v>0.7</v>
      </c>
      <c r="G81" s="37">
        <v>19.03</v>
      </c>
      <c r="H81" s="38">
        <f t="shared" si="18"/>
        <v>19.03</v>
      </c>
      <c r="I81" s="39">
        <f t="shared" si="19"/>
        <v>13.32</v>
      </c>
      <c r="J81" s="2"/>
    </row>
    <row r="82" spans="1:10" x14ac:dyDescent="0.25">
      <c r="A82" s="8" t="s">
        <v>47</v>
      </c>
      <c r="B82" s="8" t="s">
        <v>127</v>
      </c>
      <c r="C82" s="8" t="s">
        <v>160</v>
      </c>
      <c r="D82" s="16" t="s">
        <v>161</v>
      </c>
      <c r="E82" s="8" t="s">
        <v>130</v>
      </c>
      <c r="F82" s="36">
        <v>0.2</v>
      </c>
      <c r="G82" s="37">
        <v>9.5</v>
      </c>
      <c r="H82" s="38">
        <f t="shared" si="18"/>
        <v>9.49</v>
      </c>
      <c r="I82" s="39">
        <f t="shared" si="19"/>
        <v>1.89</v>
      </c>
      <c r="J82" s="2"/>
    </row>
    <row r="83" spans="1:10" x14ac:dyDescent="0.25">
      <c r="A83" s="8" t="s">
        <v>47</v>
      </c>
      <c r="B83" s="8" t="s">
        <v>127</v>
      </c>
      <c r="C83" s="8" t="s">
        <v>162</v>
      </c>
      <c r="D83" s="16" t="s">
        <v>163</v>
      </c>
      <c r="E83" s="8" t="s">
        <v>133</v>
      </c>
      <c r="F83" s="36">
        <v>0.1</v>
      </c>
      <c r="G83" s="37">
        <v>87.55</v>
      </c>
      <c r="H83" s="38">
        <f t="shared" si="18"/>
        <v>87.5</v>
      </c>
      <c r="I83" s="39">
        <f t="shared" si="19"/>
        <v>8.75</v>
      </c>
      <c r="J83" s="2"/>
    </row>
    <row r="84" spans="1:10" x14ac:dyDescent="0.25">
      <c r="A84" s="143" t="s">
        <v>121</v>
      </c>
      <c r="B84" s="143"/>
      <c r="C84" s="143"/>
      <c r="D84" s="143"/>
      <c r="E84" s="143"/>
      <c r="F84" s="143"/>
      <c r="G84" s="143"/>
      <c r="H84" s="143"/>
      <c r="I84" s="41">
        <f>SUM(I80:I83)</f>
        <v>34.99</v>
      </c>
      <c r="J84" s="2"/>
    </row>
    <row r="85" spans="1:10" x14ac:dyDescent="0.25">
      <c r="A85" s="144"/>
      <c r="B85" s="145"/>
      <c r="C85" s="145"/>
      <c r="D85" s="145"/>
      <c r="E85" s="145"/>
      <c r="F85" s="145"/>
      <c r="G85" s="145"/>
      <c r="H85" s="145"/>
      <c r="I85" s="146"/>
      <c r="J85" s="2"/>
    </row>
    <row r="86" spans="1:10" x14ac:dyDescent="0.25">
      <c r="A86" s="22" t="s">
        <v>109</v>
      </c>
      <c r="B86" s="148" t="s">
        <v>110</v>
      </c>
      <c r="C86" s="149"/>
      <c r="D86" s="149"/>
      <c r="E86" s="149"/>
      <c r="F86" s="149"/>
      <c r="G86" s="149"/>
      <c r="H86" s="150"/>
      <c r="I86" s="40" t="s">
        <v>111</v>
      </c>
      <c r="J86" s="2"/>
    </row>
    <row r="87" spans="1:10" ht="15" customHeight="1" x14ac:dyDescent="0.25">
      <c r="A87" s="26" t="s">
        <v>84</v>
      </c>
      <c r="B87" s="147" t="str">
        <f>VLOOKUP(A87,PLANILHA!$B$7:$F$696,3,FALSE)</f>
        <v>Forro em lambri de PVC</v>
      </c>
      <c r="C87" s="147"/>
      <c r="D87" s="147"/>
      <c r="E87" s="147"/>
      <c r="F87" s="147"/>
      <c r="G87" s="147"/>
      <c r="H87" s="147"/>
      <c r="I87" s="27" t="str">
        <f>VLOOKUP(A87,PLANILHA!$B$7:$F$696,5,FALSE)</f>
        <v>m²</v>
      </c>
      <c r="J87" s="28">
        <f>I92</f>
        <v>32.08</v>
      </c>
    </row>
    <row r="88" spans="1:10" x14ac:dyDescent="0.25">
      <c r="A88" s="29" t="s">
        <v>112</v>
      </c>
      <c r="B88" s="30" t="s">
        <v>113</v>
      </c>
      <c r="C88" s="31" t="s">
        <v>109</v>
      </c>
      <c r="D88" s="31" t="s">
        <v>114</v>
      </c>
      <c r="E88" s="31" t="s">
        <v>111</v>
      </c>
      <c r="F88" s="32" t="s">
        <v>115</v>
      </c>
      <c r="G88" s="33" t="s">
        <v>116</v>
      </c>
      <c r="H88" s="34" t="s">
        <v>117</v>
      </c>
      <c r="I88" s="35" t="s">
        <v>118</v>
      </c>
      <c r="J88" s="2"/>
    </row>
    <row r="89" spans="1:10" x14ac:dyDescent="0.25">
      <c r="A89" s="8" t="s">
        <v>119</v>
      </c>
      <c r="B89" s="8" t="s">
        <v>120</v>
      </c>
      <c r="C89" s="8">
        <v>88316</v>
      </c>
      <c r="D89" s="16" t="s">
        <v>125</v>
      </c>
      <c r="E89" s="8" t="s">
        <v>124</v>
      </c>
      <c r="F89" s="36">
        <v>0.27500000000000002</v>
      </c>
      <c r="G89" s="37">
        <v>15.12</v>
      </c>
      <c r="H89" s="38">
        <f t="shared" ref="H89:H91" si="20">IF(E89="H",G89,TRUNC(G89*(1-$K$5),2))</f>
        <v>15.12</v>
      </c>
      <c r="I89" s="39">
        <f t="shared" ref="I89:I91" si="21">TRUNC(H89*F89,2)</f>
        <v>4.1500000000000004</v>
      </c>
      <c r="J89" s="2"/>
    </row>
    <row r="90" spans="1:10" ht="24" x14ac:dyDescent="0.25">
      <c r="A90" s="8" t="s">
        <v>119</v>
      </c>
      <c r="B90" s="8" t="s">
        <v>120</v>
      </c>
      <c r="C90" s="8">
        <v>88278</v>
      </c>
      <c r="D90" s="16" t="s">
        <v>164</v>
      </c>
      <c r="E90" s="8" t="s">
        <v>124</v>
      </c>
      <c r="F90" s="36">
        <v>0.3</v>
      </c>
      <c r="G90" s="37">
        <v>13.17</v>
      </c>
      <c r="H90" s="38">
        <f t="shared" si="20"/>
        <v>13.17</v>
      </c>
      <c r="I90" s="39">
        <f t="shared" si="21"/>
        <v>3.95</v>
      </c>
      <c r="J90" s="2"/>
    </row>
    <row r="91" spans="1:10" x14ac:dyDescent="0.25">
      <c r="A91" s="8" t="s">
        <v>47</v>
      </c>
      <c r="B91" s="8" t="s">
        <v>127</v>
      </c>
      <c r="C91" s="8" t="s">
        <v>165</v>
      </c>
      <c r="D91" s="16" t="s">
        <v>1</v>
      </c>
      <c r="E91" s="8" t="s">
        <v>166</v>
      </c>
      <c r="F91" s="36">
        <v>1</v>
      </c>
      <c r="G91" s="37">
        <v>24</v>
      </c>
      <c r="H91" s="38">
        <f t="shared" si="20"/>
        <v>23.98</v>
      </c>
      <c r="I91" s="39">
        <f t="shared" si="21"/>
        <v>23.98</v>
      </c>
      <c r="J91" s="2"/>
    </row>
    <row r="92" spans="1:10" x14ac:dyDescent="0.25">
      <c r="A92" s="143" t="s">
        <v>121</v>
      </c>
      <c r="B92" s="143"/>
      <c r="C92" s="143"/>
      <c r="D92" s="143"/>
      <c r="E92" s="143"/>
      <c r="F92" s="143"/>
      <c r="G92" s="143"/>
      <c r="H92" s="143"/>
      <c r="I92" s="41">
        <f>SUM(I89:I91)</f>
        <v>32.08</v>
      </c>
      <c r="J92" s="2"/>
    </row>
    <row r="93" spans="1:10" x14ac:dyDescent="0.25">
      <c r="A93" s="144"/>
      <c r="B93" s="145"/>
      <c r="C93" s="145"/>
      <c r="D93" s="145"/>
      <c r="E93" s="145"/>
      <c r="F93" s="145"/>
      <c r="G93" s="145"/>
      <c r="H93" s="145"/>
      <c r="I93" s="146"/>
      <c r="J93" s="2"/>
    </row>
    <row r="94" spans="1:10" x14ac:dyDescent="0.25">
      <c r="A94" s="22" t="s">
        <v>109</v>
      </c>
      <c r="B94" s="148" t="s">
        <v>110</v>
      </c>
      <c r="C94" s="149"/>
      <c r="D94" s="149"/>
      <c r="E94" s="149"/>
      <c r="F94" s="149"/>
      <c r="G94" s="149"/>
      <c r="H94" s="150"/>
      <c r="I94" s="40" t="s">
        <v>111</v>
      </c>
      <c r="J94" s="2"/>
    </row>
    <row r="95" spans="1:10" ht="15" customHeight="1" x14ac:dyDescent="0.25">
      <c r="A95" s="26" t="s">
        <v>39</v>
      </c>
      <c r="B95" s="147" t="str">
        <f>VLOOKUP(A95,PLANILHA!$B$7:$F$696,3,FALSE)</f>
        <v>Revisão de ponto de esgoto</v>
      </c>
      <c r="C95" s="147"/>
      <c r="D95" s="147"/>
      <c r="E95" s="147"/>
      <c r="F95" s="147"/>
      <c r="G95" s="147"/>
      <c r="H95" s="147"/>
      <c r="I95" s="27" t="str">
        <f>VLOOKUP(A95,PLANILHA!$B$7:$F$696,5,FALSE)</f>
        <v>Pt</v>
      </c>
      <c r="J95" s="28">
        <f>I98</f>
        <v>104.77</v>
      </c>
    </row>
    <row r="96" spans="1:10" x14ac:dyDescent="0.25">
      <c r="A96" s="29" t="s">
        <v>112</v>
      </c>
      <c r="B96" s="30" t="s">
        <v>113</v>
      </c>
      <c r="C96" s="31" t="s">
        <v>109</v>
      </c>
      <c r="D96" s="31" t="s">
        <v>114</v>
      </c>
      <c r="E96" s="31" t="s">
        <v>111</v>
      </c>
      <c r="F96" s="32" t="s">
        <v>115</v>
      </c>
      <c r="G96" s="33" t="s">
        <v>116</v>
      </c>
      <c r="H96" s="34" t="s">
        <v>117</v>
      </c>
      <c r="I96" s="35" t="s">
        <v>118</v>
      </c>
      <c r="J96" s="2"/>
    </row>
    <row r="97" spans="1:10" x14ac:dyDescent="0.25">
      <c r="A97" s="8" t="s">
        <v>47</v>
      </c>
      <c r="B97" s="8" t="s">
        <v>120</v>
      </c>
      <c r="C97" s="8">
        <v>180214</v>
      </c>
      <c r="D97" s="16" t="s">
        <v>167</v>
      </c>
      <c r="E97" s="8" t="s">
        <v>168</v>
      </c>
      <c r="F97" s="36">
        <v>0.40089999999999998</v>
      </c>
      <c r="G97" s="37">
        <v>261.49</v>
      </c>
      <c r="H97" s="38">
        <f t="shared" ref="H97" si="22">IF(E97="H",G97,TRUNC(G97*(1-$K$5),2))</f>
        <v>261.35000000000002</v>
      </c>
      <c r="I97" s="39">
        <f t="shared" ref="I97" si="23">TRUNC(H97*F97,2)</f>
        <v>104.77</v>
      </c>
      <c r="J97" s="2"/>
    </row>
    <row r="98" spans="1:10" x14ac:dyDescent="0.25">
      <c r="A98" s="143" t="s">
        <v>121</v>
      </c>
      <c r="B98" s="143"/>
      <c r="C98" s="143"/>
      <c r="D98" s="143"/>
      <c r="E98" s="143"/>
      <c r="F98" s="143"/>
      <c r="G98" s="143"/>
      <c r="H98" s="143"/>
      <c r="I98" s="41">
        <f>SUM(I97:I97)</f>
        <v>104.77</v>
      </c>
      <c r="J98" s="2"/>
    </row>
    <row r="99" spans="1:10" x14ac:dyDescent="0.25">
      <c r="A99" s="144"/>
      <c r="B99" s="145"/>
      <c r="C99" s="145"/>
      <c r="D99" s="145"/>
      <c r="E99" s="145"/>
      <c r="F99" s="145"/>
      <c r="G99" s="145"/>
      <c r="H99" s="145"/>
      <c r="I99" s="146"/>
      <c r="J99" s="2"/>
    </row>
    <row r="100" spans="1:10" x14ac:dyDescent="0.25">
      <c r="A100" s="22" t="s">
        <v>109</v>
      </c>
      <c r="B100" s="148" t="s">
        <v>110</v>
      </c>
      <c r="C100" s="149"/>
      <c r="D100" s="149"/>
      <c r="E100" s="149"/>
      <c r="F100" s="149"/>
      <c r="G100" s="149"/>
      <c r="H100" s="150"/>
      <c r="I100" s="40" t="s">
        <v>111</v>
      </c>
      <c r="J100" s="2"/>
    </row>
    <row r="101" spans="1:10" ht="15" customHeight="1" x14ac:dyDescent="0.25">
      <c r="A101" s="26" t="s">
        <v>38</v>
      </c>
      <c r="B101" s="147" t="str">
        <f>VLOOKUP(A101,PLANILHA!$B$7:$F$696,3,FALSE)</f>
        <v>Revisão de ponto de água</v>
      </c>
      <c r="C101" s="147"/>
      <c r="D101" s="147"/>
      <c r="E101" s="147"/>
      <c r="F101" s="147"/>
      <c r="G101" s="147"/>
      <c r="H101" s="147"/>
      <c r="I101" s="27" t="str">
        <f>VLOOKUP(A101,PLANILHA!$B$7:$F$696,5,FALSE)</f>
        <v>Pt</v>
      </c>
      <c r="J101" s="28">
        <f>I104</f>
        <v>86.18</v>
      </c>
    </row>
    <row r="102" spans="1:10" x14ac:dyDescent="0.25">
      <c r="A102" s="29" t="s">
        <v>112</v>
      </c>
      <c r="B102" s="30" t="s">
        <v>113</v>
      </c>
      <c r="C102" s="31" t="s">
        <v>109</v>
      </c>
      <c r="D102" s="31" t="s">
        <v>114</v>
      </c>
      <c r="E102" s="31" t="s">
        <v>111</v>
      </c>
      <c r="F102" s="32" t="s">
        <v>115</v>
      </c>
      <c r="G102" s="33" t="s">
        <v>116</v>
      </c>
      <c r="H102" s="34" t="s">
        <v>117</v>
      </c>
      <c r="I102" s="35" t="s">
        <v>118</v>
      </c>
      <c r="J102" s="2"/>
    </row>
    <row r="103" spans="1:10" x14ac:dyDescent="0.25">
      <c r="A103" s="8" t="s">
        <v>47</v>
      </c>
      <c r="B103" s="8" t="s">
        <v>120</v>
      </c>
      <c r="C103" s="8">
        <v>180299</v>
      </c>
      <c r="D103" s="16" t="s">
        <v>169</v>
      </c>
      <c r="E103" s="8" t="s">
        <v>111</v>
      </c>
      <c r="F103" s="36">
        <v>0.30049999999999999</v>
      </c>
      <c r="G103" s="37">
        <v>286.95999999999998</v>
      </c>
      <c r="H103" s="38">
        <f t="shared" ref="H103" si="24">IF(E103="H",G103,TRUNC(G103*(1-$K$5),2))</f>
        <v>286.81</v>
      </c>
      <c r="I103" s="39">
        <f t="shared" ref="I103" si="25">TRUNC(H103*F103,2)</f>
        <v>86.18</v>
      </c>
      <c r="J103" s="2"/>
    </row>
    <row r="104" spans="1:10" x14ac:dyDescent="0.25">
      <c r="A104" s="143" t="s">
        <v>121</v>
      </c>
      <c r="B104" s="143"/>
      <c r="C104" s="143"/>
      <c r="D104" s="143"/>
      <c r="E104" s="143"/>
      <c r="F104" s="143"/>
      <c r="G104" s="143"/>
      <c r="H104" s="143"/>
      <c r="I104" s="41">
        <f>SUM(I103:I103)</f>
        <v>86.18</v>
      </c>
      <c r="J104" s="2"/>
    </row>
    <row r="105" spans="1:10" x14ac:dyDescent="0.25">
      <c r="A105" s="144"/>
      <c r="B105" s="145"/>
      <c r="C105" s="145"/>
      <c r="D105" s="145"/>
      <c r="E105" s="145"/>
      <c r="F105" s="145"/>
      <c r="G105" s="145"/>
      <c r="H105" s="145"/>
      <c r="I105" s="146"/>
      <c r="J105" s="2"/>
    </row>
    <row r="106" spans="1:10" x14ac:dyDescent="0.25">
      <c r="A106" s="22" t="s">
        <v>109</v>
      </c>
      <c r="B106" s="148" t="s">
        <v>110</v>
      </c>
      <c r="C106" s="149"/>
      <c r="D106" s="149"/>
      <c r="E106" s="149"/>
      <c r="F106" s="149"/>
      <c r="G106" s="149"/>
      <c r="H106" s="150"/>
      <c r="I106" s="40" t="s">
        <v>111</v>
      </c>
      <c r="J106" s="2"/>
    </row>
    <row r="107" spans="1:10" ht="15" customHeight="1" x14ac:dyDescent="0.25">
      <c r="A107" s="26" t="s">
        <v>76</v>
      </c>
      <c r="B107" s="147" t="str">
        <f>VLOOKUP(A107,PLANILHA!$B$7:$F$696,3,FALSE)</f>
        <v>Revisão de ponto de luz</v>
      </c>
      <c r="C107" s="147"/>
      <c r="D107" s="147"/>
      <c r="E107" s="147"/>
      <c r="F107" s="147"/>
      <c r="G107" s="147"/>
      <c r="H107" s="147"/>
      <c r="I107" s="27" t="str">
        <f>VLOOKUP(A107,PLANILHA!$B$7:$F$696,5,FALSE)</f>
        <v>Pt</v>
      </c>
      <c r="J107" s="28">
        <f>I117</f>
        <v>61.870000000000005</v>
      </c>
    </row>
    <row r="108" spans="1:10" x14ac:dyDescent="0.25">
      <c r="A108" s="29" t="s">
        <v>112</v>
      </c>
      <c r="B108" s="30" t="s">
        <v>113</v>
      </c>
      <c r="C108" s="31" t="s">
        <v>109</v>
      </c>
      <c r="D108" s="31" t="s">
        <v>114</v>
      </c>
      <c r="E108" s="31" t="s">
        <v>111</v>
      </c>
      <c r="F108" s="32" t="s">
        <v>115</v>
      </c>
      <c r="G108" s="33" t="s">
        <v>116</v>
      </c>
      <c r="H108" s="34" t="s">
        <v>117</v>
      </c>
      <c r="I108" s="35" t="s">
        <v>118</v>
      </c>
      <c r="J108" s="2"/>
    </row>
    <row r="109" spans="1:10" x14ac:dyDescent="0.25">
      <c r="A109" s="8" t="s">
        <v>119</v>
      </c>
      <c r="B109" s="8" t="s">
        <v>120</v>
      </c>
      <c r="C109" s="8">
        <v>88264</v>
      </c>
      <c r="D109" s="16" t="s">
        <v>170</v>
      </c>
      <c r="E109" s="8" t="s">
        <v>124</v>
      </c>
      <c r="F109" s="36">
        <v>1.5</v>
      </c>
      <c r="G109" s="37">
        <v>19.32</v>
      </c>
      <c r="H109" s="38">
        <f t="shared" ref="H109:H116" si="26">IF(E109="H",G109,TRUNC(G109*(1-$K$5),2))</f>
        <v>19.32</v>
      </c>
      <c r="I109" s="39">
        <f t="shared" ref="I109:I116" si="27">TRUNC(H109*F109,2)</f>
        <v>28.98</v>
      </c>
      <c r="J109" s="2"/>
    </row>
    <row r="110" spans="1:10" ht="24" x14ac:dyDescent="0.25">
      <c r="A110" s="8" t="s">
        <v>119</v>
      </c>
      <c r="B110" s="8" t="s">
        <v>120</v>
      </c>
      <c r="C110" s="8">
        <v>88247</v>
      </c>
      <c r="D110" s="16" t="s">
        <v>171</v>
      </c>
      <c r="E110" s="8" t="s">
        <v>124</v>
      </c>
      <c r="F110" s="36">
        <v>1.6020000000000001</v>
      </c>
      <c r="G110" s="37">
        <v>15.67</v>
      </c>
      <c r="H110" s="38">
        <f t="shared" si="26"/>
        <v>15.67</v>
      </c>
      <c r="I110" s="39">
        <f t="shared" si="27"/>
        <v>25.1</v>
      </c>
      <c r="J110" s="2"/>
    </row>
    <row r="111" spans="1:10" x14ac:dyDescent="0.25">
      <c r="A111" s="8" t="s">
        <v>47</v>
      </c>
      <c r="B111" s="8" t="s">
        <v>127</v>
      </c>
      <c r="C111" s="8" t="s">
        <v>172</v>
      </c>
      <c r="D111" s="16" t="s">
        <v>173</v>
      </c>
      <c r="E111" s="8" t="s">
        <v>8</v>
      </c>
      <c r="F111" s="36">
        <v>0.8</v>
      </c>
      <c r="G111" s="37">
        <v>0.53</v>
      </c>
      <c r="H111" s="38">
        <f t="shared" si="26"/>
        <v>0.52</v>
      </c>
      <c r="I111" s="39">
        <f t="shared" si="27"/>
        <v>0.41</v>
      </c>
      <c r="J111" s="2"/>
    </row>
    <row r="112" spans="1:10" x14ac:dyDescent="0.25">
      <c r="A112" s="8" t="s">
        <v>47</v>
      </c>
      <c r="B112" s="8" t="s">
        <v>127</v>
      </c>
      <c r="C112" s="8" t="s">
        <v>174</v>
      </c>
      <c r="D112" s="16" t="s">
        <v>175</v>
      </c>
      <c r="E112" s="8" t="s">
        <v>8</v>
      </c>
      <c r="F112" s="36">
        <v>0.4</v>
      </c>
      <c r="G112" s="37">
        <v>2</v>
      </c>
      <c r="H112" s="38">
        <f t="shared" si="26"/>
        <v>1.99</v>
      </c>
      <c r="I112" s="39">
        <f t="shared" si="27"/>
        <v>0.79</v>
      </c>
      <c r="J112" s="2"/>
    </row>
    <row r="113" spans="1:10" x14ac:dyDescent="0.25">
      <c r="A113" s="8" t="s">
        <v>47</v>
      </c>
      <c r="B113" s="8" t="s">
        <v>127</v>
      </c>
      <c r="C113" s="8" t="s">
        <v>176</v>
      </c>
      <c r="D113" s="16" t="s">
        <v>177</v>
      </c>
      <c r="E113" s="8" t="s">
        <v>6</v>
      </c>
      <c r="F113" s="36">
        <v>0.4</v>
      </c>
      <c r="G113" s="37">
        <v>0.7</v>
      </c>
      <c r="H113" s="38">
        <f t="shared" si="26"/>
        <v>0.69</v>
      </c>
      <c r="I113" s="39">
        <f t="shared" si="27"/>
        <v>0.27</v>
      </c>
      <c r="J113" s="2"/>
    </row>
    <row r="114" spans="1:10" x14ac:dyDescent="0.25">
      <c r="A114" s="8" t="s">
        <v>47</v>
      </c>
      <c r="B114" s="8" t="s">
        <v>127</v>
      </c>
      <c r="C114" s="8" t="s">
        <v>178</v>
      </c>
      <c r="D114" s="16" t="s">
        <v>179</v>
      </c>
      <c r="E114" s="8" t="s">
        <v>6</v>
      </c>
      <c r="F114" s="36">
        <v>1.2</v>
      </c>
      <c r="G114" s="37">
        <v>1.7</v>
      </c>
      <c r="H114" s="38">
        <f t="shared" si="26"/>
        <v>1.69</v>
      </c>
      <c r="I114" s="39">
        <f t="shared" si="27"/>
        <v>2.02</v>
      </c>
      <c r="J114" s="2"/>
    </row>
    <row r="115" spans="1:10" x14ac:dyDescent="0.25">
      <c r="A115" s="8" t="s">
        <v>47</v>
      </c>
      <c r="B115" s="8" t="s">
        <v>127</v>
      </c>
      <c r="C115" s="8" t="s">
        <v>180</v>
      </c>
      <c r="D115" s="16" t="s">
        <v>181</v>
      </c>
      <c r="E115" s="8" t="s">
        <v>111</v>
      </c>
      <c r="F115" s="36">
        <v>0.8</v>
      </c>
      <c r="G115" s="37">
        <v>0.44</v>
      </c>
      <c r="H115" s="38">
        <f t="shared" si="26"/>
        <v>0.43</v>
      </c>
      <c r="I115" s="39">
        <f t="shared" si="27"/>
        <v>0.34</v>
      </c>
      <c r="J115" s="2"/>
    </row>
    <row r="116" spans="1:10" x14ac:dyDescent="0.25">
      <c r="A116" s="8" t="s">
        <v>47</v>
      </c>
      <c r="B116" s="8" t="s">
        <v>127</v>
      </c>
      <c r="C116" s="8" t="s">
        <v>182</v>
      </c>
      <c r="D116" s="16" t="s">
        <v>183</v>
      </c>
      <c r="E116" s="8" t="s">
        <v>6</v>
      </c>
      <c r="F116" s="36">
        <v>3.6</v>
      </c>
      <c r="G116" s="37">
        <v>1.1100000000000001</v>
      </c>
      <c r="H116" s="38">
        <f t="shared" si="26"/>
        <v>1.1000000000000001</v>
      </c>
      <c r="I116" s="39">
        <f t="shared" si="27"/>
        <v>3.96</v>
      </c>
      <c r="J116" s="2"/>
    </row>
    <row r="117" spans="1:10" x14ac:dyDescent="0.25">
      <c r="A117" s="143" t="s">
        <v>121</v>
      </c>
      <c r="B117" s="143"/>
      <c r="C117" s="143"/>
      <c r="D117" s="143"/>
      <c r="E117" s="143"/>
      <c r="F117" s="143"/>
      <c r="G117" s="143"/>
      <c r="H117" s="143"/>
      <c r="I117" s="41">
        <f>SUM(I109:I116)</f>
        <v>61.870000000000005</v>
      </c>
      <c r="J117" s="2"/>
    </row>
    <row r="118" spans="1:10" x14ac:dyDescent="0.25">
      <c r="A118" s="144"/>
      <c r="B118" s="145"/>
      <c r="C118" s="145"/>
      <c r="D118" s="145"/>
      <c r="E118" s="145"/>
      <c r="F118" s="145"/>
      <c r="G118" s="145"/>
      <c r="H118" s="145"/>
      <c r="I118" s="146"/>
      <c r="J118" s="2"/>
    </row>
    <row r="119" spans="1:10" x14ac:dyDescent="0.25">
      <c r="A119" s="22" t="s">
        <v>109</v>
      </c>
      <c r="B119" s="148" t="s">
        <v>110</v>
      </c>
      <c r="C119" s="149"/>
      <c r="D119" s="149"/>
      <c r="E119" s="149"/>
      <c r="F119" s="149"/>
      <c r="G119" s="149"/>
      <c r="H119" s="150"/>
      <c r="I119" s="40" t="s">
        <v>111</v>
      </c>
      <c r="J119" s="2"/>
    </row>
    <row r="120" spans="1:10" ht="15" customHeight="1" x14ac:dyDescent="0.25">
      <c r="A120" s="26" t="s">
        <v>33</v>
      </c>
      <c r="B120" s="147" t="str">
        <f>VLOOKUP(A120,PLANILHA!$B$7:$F$696,3,FALSE)</f>
        <v>Acrilica fosca int./ext. c/massa e selador - 3 demaos</v>
      </c>
      <c r="C120" s="147"/>
      <c r="D120" s="147"/>
      <c r="E120" s="147"/>
      <c r="F120" s="147"/>
      <c r="G120" s="147"/>
      <c r="H120" s="147"/>
      <c r="I120" s="27" t="str">
        <f>VLOOKUP(A120,PLANILHA!$B$7:$F$696,5,FALSE)</f>
        <v>m²</v>
      </c>
      <c r="J120" s="28">
        <f>I128</f>
        <v>28.950000000000003</v>
      </c>
    </row>
    <row r="121" spans="1:10" x14ac:dyDescent="0.25">
      <c r="A121" s="29" t="s">
        <v>112</v>
      </c>
      <c r="B121" s="30" t="s">
        <v>113</v>
      </c>
      <c r="C121" s="31" t="s">
        <v>109</v>
      </c>
      <c r="D121" s="31" t="s">
        <v>114</v>
      </c>
      <c r="E121" s="31" t="s">
        <v>111</v>
      </c>
      <c r="F121" s="32" t="s">
        <v>115</v>
      </c>
      <c r="G121" s="33" t="s">
        <v>116</v>
      </c>
      <c r="H121" s="34" t="s">
        <v>117</v>
      </c>
      <c r="I121" s="35" t="s">
        <v>118</v>
      </c>
      <c r="J121" s="2"/>
    </row>
    <row r="122" spans="1:10" x14ac:dyDescent="0.25">
      <c r="A122" s="8" t="s">
        <v>119</v>
      </c>
      <c r="B122" s="8" t="s">
        <v>120</v>
      </c>
      <c r="C122" s="8">
        <v>88316</v>
      </c>
      <c r="D122" s="16" t="s">
        <v>125</v>
      </c>
      <c r="E122" s="8" t="s">
        <v>124</v>
      </c>
      <c r="F122" s="36">
        <v>0.4</v>
      </c>
      <c r="G122" s="37">
        <v>15.12</v>
      </c>
      <c r="H122" s="38">
        <f t="shared" ref="H122:H127" si="28">IF(E122="H",G122,TRUNC(G122*(1-$K$5),2))</f>
        <v>15.12</v>
      </c>
      <c r="I122" s="39">
        <f t="shared" ref="I122:I127" si="29">TRUNC(H122*F122,2)</f>
        <v>6.04</v>
      </c>
      <c r="J122" s="2"/>
    </row>
    <row r="123" spans="1:10" x14ac:dyDescent="0.25">
      <c r="A123" s="8" t="s">
        <v>119</v>
      </c>
      <c r="B123" s="8" t="s">
        <v>120</v>
      </c>
      <c r="C123" s="8">
        <v>88310</v>
      </c>
      <c r="D123" s="16" t="s">
        <v>126</v>
      </c>
      <c r="E123" s="8" t="s">
        <v>124</v>
      </c>
      <c r="F123" s="36">
        <v>0.58899999999999997</v>
      </c>
      <c r="G123" s="37">
        <v>19.059999999999999</v>
      </c>
      <c r="H123" s="38">
        <f t="shared" si="28"/>
        <v>19.059999999999999</v>
      </c>
      <c r="I123" s="39">
        <f t="shared" si="29"/>
        <v>11.22</v>
      </c>
      <c r="J123" s="2"/>
    </row>
    <row r="124" spans="1:10" x14ac:dyDescent="0.25">
      <c r="A124" s="8" t="s">
        <v>47</v>
      </c>
      <c r="B124" s="8" t="s">
        <v>127</v>
      </c>
      <c r="C124" s="8" t="s">
        <v>184</v>
      </c>
      <c r="D124" s="16" t="s">
        <v>185</v>
      </c>
      <c r="E124" s="8" t="s">
        <v>111</v>
      </c>
      <c r="F124" s="36">
        <v>0.5</v>
      </c>
      <c r="G124" s="37">
        <v>0.7</v>
      </c>
      <c r="H124" s="38">
        <f t="shared" si="28"/>
        <v>0.69</v>
      </c>
      <c r="I124" s="39">
        <f t="shared" si="29"/>
        <v>0.34</v>
      </c>
      <c r="J124" s="2"/>
    </row>
    <row r="125" spans="1:10" x14ac:dyDescent="0.25">
      <c r="A125" s="8" t="s">
        <v>47</v>
      </c>
      <c r="B125" s="8" t="s">
        <v>127</v>
      </c>
      <c r="C125" s="8" t="s">
        <v>186</v>
      </c>
      <c r="D125" s="16" t="s">
        <v>187</v>
      </c>
      <c r="E125" s="8" t="s">
        <v>141</v>
      </c>
      <c r="F125" s="36">
        <v>0.11</v>
      </c>
      <c r="G125" s="37">
        <v>35.9</v>
      </c>
      <c r="H125" s="38">
        <f t="shared" si="28"/>
        <v>35.880000000000003</v>
      </c>
      <c r="I125" s="39">
        <f t="shared" si="29"/>
        <v>3.94</v>
      </c>
      <c r="J125" s="2"/>
    </row>
    <row r="126" spans="1:10" x14ac:dyDescent="0.25">
      <c r="A126" s="8" t="s">
        <v>47</v>
      </c>
      <c r="B126" s="8" t="s">
        <v>127</v>
      </c>
      <c r="C126" s="8" t="s">
        <v>188</v>
      </c>
      <c r="D126" s="16" t="s">
        <v>189</v>
      </c>
      <c r="E126" s="8" t="s">
        <v>141</v>
      </c>
      <c r="F126" s="36">
        <v>0.08</v>
      </c>
      <c r="G126" s="37">
        <v>74.7</v>
      </c>
      <c r="H126" s="38">
        <f t="shared" si="28"/>
        <v>74.66</v>
      </c>
      <c r="I126" s="39">
        <f t="shared" si="29"/>
        <v>5.97</v>
      </c>
      <c r="J126" s="2"/>
    </row>
    <row r="127" spans="1:10" x14ac:dyDescent="0.25">
      <c r="A127" s="8" t="s">
        <v>47</v>
      </c>
      <c r="B127" s="8" t="s">
        <v>127</v>
      </c>
      <c r="C127" s="8" t="s">
        <v>190</v>
      </c>
      <c r="D127" s="16" t="s">
        <v>191</v>
      </c>
      <c r="E127" s="8" t="s">
        <v>141</v>
      </c>
      <c r="F127" s="36">
        <v>0.05</v>
      </c>
      <c r="G127" s="37">
        <v>28.9</v>
      </c>
      <c r="H127" s="38">
        <f t="shared" si="28"/>
        <v>28.88</v>
      </c>
      <c r="I127" s="39">
        <f t="shared" si="29"/>
        <v>1.44</v>
      </c>
      <c r="J127" s="2"/>
    </row>
    <row r="128" spans="1:10" x14ac:dyDescent="0.25">
      <c r="A128" s="143" t="s">
        <v>121</v>
      </c>
      <c r="B128" s="143"/>
      <c r="C128" s="143"/>
      <c r="D128" s="143"/>
      <c r="E128" s="143"/>
      <c r="F128" s="143"/>
      <c r="G128" s="143"/>
      <c r="H128" s="143"/>
      <c r="I128" s="41">
        <f>SUM(I122:I127)</f>
        <v>28.950000000000003</v>
      </c>
      <c r="J128" s="2"/>
    </row>
    <row r="129" spans="1:10" x14ac:dyDescent="0.25">
      <c r="A129" s="144"/>
      <c r="B129" s="145"/>
      <c r="C129" s="145"/>
      <c r="D129" s="145"/>
      <c r="E129" s="145"/>
      <c r="F129" s="145"/>
      <c r="G129" s="145"/>
      <c r="H129" s="145"/>
      <c r="I129" s="146"/>
      <c r="J129" s="2"/>
    </row>
    <row r="130" spans="1:10" x14ac:dyDescent="0.25">
      <c r="A130" s="22" t="s">
        <v>109</v>
      </c>
      <c r="B130" s="148" t="s">
        <v>110</v>
      </c>
      <c r="C130" s="149"/>
      <c r="D130" s="149"/>
      <c r="E130" s="149"/>
      <c r="F130" s="149"/>
      <c r="G130" s="149"/>
      <c r="H130" s="150"/>
      <c r="I130" s="40" t="s">
        <v>111</v>
      </c>
      <c r="J130" s="2"/>
    </row>
    <row r="131" spans="1:10" x14ac:dyDescent="0.25">
      <c r="A131" s="26" t="str">
        <f>PLANILHA!B27</f>
        <v>150207</v>
      </c>
      <c r="B131" s="147" t="str">
        <f>VLOOKUP(A131,PLANILHA!$B$7:$F$696,3,FALSE)</f>
        <v>Acrílica para piso</v>
      </c>
      <c r="C131" s="147"/>
      <c r="D131" s="147"/>
      <c r="E131" s="147"/>
      <c r="F131" s="147"/>
      <c r="G131" s="147"/>
      <c r="H131" s="147"/>
      <c r="I131" s="27" t="str">
        <f>VLOOKUP(A131,PLANILHA!$B$7:$F$696,5,FALSE)</f>
        <v>m²</v>
      </c>
      <c r="J131" s="28">
        <f>I137</f>
        <v>12.9</v>
      </c>
    </row>
    <row r="132" spans="1:10" x14ac:dyDescent="0.25">
      <c r="A132" s="29" t="s">
        <v>112</v>
      </c>
      <c r="B132" s="30" t="s">
        <v>113</v>
      </c>
      <c r="C132" s="31" t="s">
        <v>109</v>
      </c>
      <c r="D132" s="31" t="s">
        <v>114</v>
      </c>
      <c r="E132" s="31" t="s">
        <v>111</v>
      </c>
      <c r="F132" s="32" t="s">
        <v>115</v>
      </c>
      <c r="G132" s="33" t="s">
        <v>116</v>
      </c>
      <c r="H132" s="34" t="s">
        <v>117</v>
      </c>
      <c r="I132" s="35" t="s">
        <v>118</v>
      </c>
      <c r="J132" s="2"/>
    </row>
    <row r="133" spans="1:10" x14ac:dyDescent="0.25">
      <c r="A133" s="8" t="s">
        <v>119</v>
      </c>
      <c r="B133" s="8" t="s">
        <v>120</v>
      </c>
      <c r="C133" s="8">
        <v>88316</v>
      </c>
      <c r="D133" s="16" t="s">
        <v>125</v>
      </c>
      <c r="E133" s="8" t="s">
        <v>124</v>
      </c>
      <c r="F133" s="36">
        <v>0.26500000000000001</v>
      </c>
      <c r="G133" s="37">
        <v>15.12</v>
      </c>
      <c r="H133" s="38">
        <f t="shared" ref="H133:H136" si="30">IF(E133="H",G133,TRUNC(G133*(1-$K$5),2))</f>
        <v>15.12</v>
      </c>
      <c r="I133" s="39">
        <f t="shared" ref="I133:I136" si="31">TRUNC(H133*F133,2)</f>
        <v>4</v>
      </c>
      <c r="J133" s="2"/>
    </row>
    <row r="134" spans="1:10" x14ac:dyDescent="0.25">
      <c r="A134" s="8" t="s">
        <v>119</v>
      </c>
      <c r="B134" s="8" t="s">
        <v>120</v>
      </c>
      <c r="C134" s="8">
        <v>88310</v>
      </c>
      <c r="D134" s="16" t="s">
        <v>126</v>
      </c>
      <c r="E134" s="8" t="s">
        <v>124</v>
      </c>
      <c r="F134" s="36">
        <v>0.3</v>
      </c>
      <c r="G134" s="37">
        <v>19.059999999999999</v>
      </c>
      <c r="H134" s="38">
        <f t="shared" si="30"/>
        <v>19.059999999999999</v>
      </c>
      <c r="I134" s="39">
        <f t="shared" si="31"/>
        <v>5.71</v>
      </c>
      <c r="J134" s="2"/>
    </row>
    <row r="135" spans="1:10" x14ac:dyDescent="0.25">
      <c r="A135" s="8" t="s">
        <v>47</v>
      </c>
      <c r="B135" s="8" t="s">
        <v>127</v>
      </c>
      <c r="C135" s="8" t="s">
        <v>192</v>
      </c>
      <c r="D135" s="16" t="s">
        <v>77</v>
      </c>
      <c r="E135" s="8" t="s">
        <v>193</v>
      </c>
      <c r="F135" s="36">
        <v>0.05</v>
      </c>
      <c r="G135" s="37">
        <v>50.9</v>
      </c>
      <c r="H135" s="38">
        <f t="shared" si="30"/>
        <v>50.87</v>
      </c>
      <c r="I135" s="39">
        <f t="shared" si="31"/>
        <v>2.54</v>
      </c>
      <c r="J135" s="2"/>
    </row>
    <row r="136" spans="1:10" x14ac:dyDescent="0.25">
      <c r="A136" s="8" t="s">
        <v>47</v>
      </c>
      <c r="B136" s="8" t="s">
        <v>127</v>
      </c>
      <c r="C136" s="8" t="s">
        <v>194</v>
      </c>
      <c r="D136" s="16" t="s">
        <v>195</v>
      </c>
      <c r="E136" s="8" t="s">
        <v>193</v>
      </c>
      <c r="F136" s="36">
        <v>1.4999999999999999E-2</v>
      </c>
      <c r="G136" s="37">
        <v>43.95</v>
      </c>
      <c r="H136" s="38">
        <f t="shared" si="30"/>
        <v>43.92</v>
      </c>
      <c r="I136" s="39">
        <f t="shared" si="31"/>
        <v>0.65</v>
      </c>
      <c r="J136" s="2"/>
    </row>
    <row r="137" spans="1:10" x14ac:dyDescent="0.25">
      <c r="A137" s="143" t="s">
        <v>121</v>
      </c>
      <c r="B137" s="143"/>
      <c r="C137" s="143"/>
      <c r="D137" s="143"/>
      <c r="E137" s="143"/>
      <c r="F137" s="143"/>
      <c r="G137" s="143"/>
      <c r="H137" s="143"/>
      <c r="I137" s="41">
        <f>SUM(I133:I136)</f>
        <v>12.9</v>
      </c>
      <c r="J137" s="2"/>
    </row>
    <row r="138" spans="1:10" x14ac:dyDescent="0.25">
      <c r="A138" s="144"/>
      <c r="B138" s="145"/>
      <c r="C138" s="145"/>
      <c r="D138" s="145"/>
      <c r="E138" s="145"/>
      <c r="F138" s="145"/>
      <c r="G138" s="145"/>
      <c r="H138" s="145"/>
      <c r="I138" s="146"/>
      <c r="J138" s="2"/>
    </row>
    <row r="139" spans="1:10" x14ac:dyDescent="0.25">
      <c r="A139" s="22" t="s">
        <v>109</v>
      </c>
      <c r="B139" s="148" t="s">
        <v>110</v>
      </c>
      <c r="C139" s="149"/>
      <c r="D139" s="149"/>
      <c r="E139" s="149"/>
      <c r="F139" s="149"/>
      <c r="G139" s="149"/>
      <c r="H139" s="150"/>
      <c r="I139" s="40" t="s">
        <v>111</v>
      </c>
      <c r="J139" s="2"/>
    </row>
    <row r="140" spans="1:10" ht="15" customHeight="1" x14ac:dyDescent="0.25">
      <c r="A140" s="26" t="s">
        <v>17</v>
      </c>
      <c r="B140" s="147" t="str">
        <f>VLOOKUP(A140,PLANILHA!$B$7:$F$696,3,FALSE)</f>
        <v>Esmalte sobre grade de ferro (superf. aparelhada)</v>
      </c>
      <c r="C140" s="147"/>
      <c r="D140" s="147"/>
      <c r="E140" s="147"/>
      <c r="F140" s="147"/>
      <c r="G140" s="147"/>
      <c r="H140" s="147"/>
      <c r="I140" s="27" t="str">
        <f>VLOOKUP(A140,PLANILHA!$B$7:$F$696,5,FALSE)</f>
        <v>m²</v>
      </c>
      <c r="J140" s="28">
        <f>I147</f>
        <v>36.35</v>
      </c>
    </row>
    <row r="141" spans="1:10" x14ac:dyDescent="0.25">
      <c r="A141" s="29" t="s">
        <v>112</v>
      </c>
      <c r="B141" s="30" t="s">
        <v>113</v>
      </c>
      <c r="C141" s="31" t="s">
        <v>109</v>
      </c>
      <c r="D141" s="31" t="s">
        <v>114</v>
      </c>
      <c r="E141" s="31" t="s">
        <v>111</v>
      </c>
      <c r="F141" s="32" t="s">
        <v>115</v>
      </c>
      <c r="G141" s="33" t="s">
        <v>116</v>
      </c>
      <c r="H141" s="34" t="s">
        <v>117</v>
      </c>
      <c r="I141" s="35" t="s">
        <v>118</v>
      </c>
      <c r="J141" s="2"/>
    </row>
    <row r="142" spans="1:10" x14ac:dyDescent="0.25">
      <c r="A142" s="8" t="s">
        <v>119</v>
      </c>
      <c r="B142" s="8" t="s">
        <v>120</v>
      </c>
      <c r="C142" s="8">
        <v>88316</v>
      </c>
      <c r="D142" s="16" t="s">
        <v>125</v>
      </c>
      <c r="E142" s="8" t="s">
        <v>124</v>
      </c>
      <c r="F142" s="36">
        <v>0.9</v>
      </c>
      <c r="G142" s="37">
        <v>15.12</v>
      </c>
      <c r="H142" s="38">
        <f t="shared" ref="H142:H146" si="32">IF(E142="H",G142,TRUNC(G142*(1-$K$5),2))</f>
        <v>15.12</v>
      </c>
      <c r="I142" s="39">
        <f t="shared" ref="I142:I146" si="33">TRUNC(H142*F142,2)</f>
        <v>13.6</v>
      </c>
      <c r="J142" s="2"/>
    </row>
    <row r="143" spans="1:10" x14ac:dyDescent="0.25">
      <c r="A143" s="8" t="s">
        <v>119</v>
      </c>
      <c r="B143" s="8" t="s">
        <v>120</v>
      </c>
      <c r="C143" s="8">
        <v>88310</v>
      </c>
      <c r="D143" s="16" t="s">
        <v>126</v>
      </c>
      <c r="E143" s="8" t="s">
        <v>124</v>
      </c>
      <c r="F143" s="36">
        <v>0.84799999999999998</v>
      </c>
      <c r="G143" s="37">
        <v>19.059999999999999</v>
      </c>
      <c r="H143" s="38">
        <f t="shared" si="32"/>
        <v>19.059999999999999</v>
      </c>
      <c r="I143" s="39">
        <f t="shared" si="33"/>
        <v>16.16</v>
      </c>
      <c r="J143" s="2"/>
    </row>
    <row r="144" spans="1:10" x14ac:dyDescent="0.25">
      <c r="A144" s="8" t="s">
        <v>47</v>
      </c>
      <c r="B144" s="8" t="s">
        <v>127</v>
      </c>
      <c r="C144" s="8" t="s">
        <v>196</v>
      </c>
      <c r="D144" s="16" t="s">
        <v>197</v>
      </c>
      <c r="E144" s="8" t="s">
        <v>141</v>
      </c>
      <c r="F144" s="36">
        <v>0.06</v>
      </c>
      <c r="G144" s="37">
        <v>88</v>
      </c>
      <c r="H144" s="38">
        <f t="shared" si="32"/>
        <v>87.95</v>
      </c>
      <c r="I144" s="39">
        <f t="shared" si="33"/>
        <v>5.27</v>
      </c>
      <c r="J144" s="2"/>
    </row>
    <row r="145" spans="1:10" x14ac:dyDescent="0.25">
      <c r="A145" s="8" t="s">
        <v>47</v>
      </c>
      <c r="B145" s="8" t="s">
        <v>127</v>
      </c>
      <c r="C145" s="8" t="s">
        <v>198</v>
      </c>
      <c r="D145" s="16" t="s">
        <v>199</v>
      </c>
      <c r="E145" s="8" t="s">
        <v>111</v>
      </c>
      <c r="F145" s="36">
        <v>0.5</v>
      </c>
      <c r="G145" s="37">
        <v>1.8</v>
      </c>
      <c r="H145" s="38">
        <f t="shared" si="32"/>
        <v>1.79</v>
      </c>
      <c r="I145" s="39">
        <f t="shared" si="33"/>
        <v>0.89</v>
      </c>
      <c r="J145" s="2"/>
    </row>
    <row r="146" spans="1:10" x14ac:dyDescent="0.25">
      <c r="A146" s="8" t="s">
        <v>47</v>
      </c>
      <c r="B146" s="8" t="s">
        <v>127</v>
      </c>
      <c r="C146" s="8" t="s">
        <v>194</v>
      </c>
      <c r="D146" s="16" t="s">
        <v>195</v>
      </c>
      <c r="E146" s="8" t="s">
        <v>141</v>
      </c>
      <c r="F146" s="36">
        <v>0.01</v>
      </c>
      <c r="G146" s="37">
        <v>43.95</v>
      </c>
      <c r="H146" s="38">
        <f t="shared" si="32"/>
        <v>43.92</v>
      </c>
      <c r="I146" s="39">
        <f t="shared" si="33"/>
        <v>0.43</v>
      </c>
      <c r="J146" s="2"/>
    </row>
    <row r="147" spans="1:10" x14ac:dyDescent="0.25">
      <c r="A147" s="143" t="s">
        <v>121</v>
      </c>
      <c r="B147" s="143"/>
      <c r="C147" s="143"/>
      <c r="D147" s="143"/>
      <c r="E147" s="143"/>
      <c r="F147" s="143"/>
      <c r="G147" s="143"/>
      <c r="H147" s="143"/>
      <c r="I147" s="41">
        <f>SUM(I142:I146)</f>
        <v>36.35</v>
      </c>
      <c r="J147" s="2"/>
    </row>
    <row r="148" spans="1:10" x14ac:dyDescent="0.25">
      <c r="A148" s="144"/>
      <c r="B148" s="145"/>
      <c r="C148" s="145"/>
      <c r="D148" s="145"/>
      <c r="E148" s="145"/>
      <c r="F148" s="145"/>
      <c r="G148" s="145"/>
      <c r="H148" s="145"/>
      <c r="I148" s="146"/>
      <c r="J148" s="2"/>
    </row>
    <row r="149" spans="1:10" x14ac:dyDescent="0.25">
      <c r="A149" s="22" t="s">
        <v>109</v>
      </c>
      <c r="B149" s="148" t="s">
        <v>110</v>
      </c>
      <c r="C149" s="149"/>
      <c r="D149" s="149"/>
      <c r="E149" s="149"/>
      <c r="F149" s="149"/>
      <c r="G149" s="149"/>
      <c r="H149" s="150"/>
      <c r="I149" s="40" t="s">
        <v>111</v>
      </c>
      <c r="J149" s="2"/>
    </row>
    <row r="150" spans="1:10" ht="15" customHeight="1" x14ac:dyDescent="0.25">
      <c r="A150" s="26" t="s">
        <v>16</v>
      </c>
      <c r="B150" s="147" t="str">
        <f>VLOOKUP(A150,PLANILHA!$B$7:$F$696,3,FALSE)</f>
        <v>Retirada de piso cimentado</v>
      </c>
      <c r="C150" s="147"/>
      <c r="D150" s="147"/>
      <c r="E150" s="147"/>
      <c r="F150" s="147"/>
      <c r="G150" s="147"/>
      <c r="H150" s="147"/>
      <c r="I150" s="27" t="str">
        <f>VLOOKUP(A150,PLANILHA!$B$7:$F$696,5,FALSE)</f>
        <v>m²</v>
      </c>
      <c r="J150" s="28">
        <f>I154</f>
        <v>5.63</v>
      </c>
    </row>
    <row r="151" spans="1:10" x14ac:dyDescent="0.25">
      <c r="A151" s="29" t="s">
        <v>112</v>
      </c>
      <c r="B151" s="30" t="s">
        <v>113</v>
      </c>
      <c r="C151" s="31" t="s">
        <v>109</v>
      </c>
      <c r="D151" s="31" t="s">
        <v>114</v>
      </c>
      <c r="E151" s="31" t="s">
        <v>111</v>
      </c>
      <c r="F151" s="32" t="s">
        <v>115</v>
      </c>
      <c r="G151" s="33" t="s">
        <v>116</v>
      </c>
      <c r="H151" s="34" t="s">
        <v>117</v>
      </c>
      <c r="I151" s="35" t="s">
        <v>118</v>
      </c>
      <c r="J151" s="2"/>
    </row>
    <row r="152" spans="1:10" x14ac:dyDescent="0.25">
      <c r="A152" s="8" t="s">
        <v>119</v>
      </c>
      <c r="B152" s="8" t="s">
        <v>120</v>
      </c>
      <c r="C152" s="8">
        <v>88316</v>
      </c>
      <c r="D152" s="16" t="s">
        <v>125</v>
      </c>
      <c r="E152" s="8" t="s">
        <v>124</v>
      </c>
      <c r="F152" s="36">
        <v>0.36399999999999999</v>
      </c>
      <c r="G152" s="37">
        <v>15.12</v>
      </c>
      <c r="H152" s="38">
        <f t="shared" ref="H152:H153" si="34">IF(E152="H",G152,TRUNC(G152*(1-$K$5),2))</f>
        <v>15.12</v>
      </c>
      <c r="I152" s="39">
        <f t="shared" ref="I152:I153" si="35">TRUNC(H152*F152,2)</f>
        <v>5.5</v>
      </c>
      <c r="J152" s="2"/>
    </row>
    <row r="153" spans="1:10" x14ac:dyDescent="0.25">
      <c r="A153" s="8" t="s">
        <v>119</v>
      </c>
      <c r="B153" s="8" t="s">
        <v>120</v>
      </c>
      <c r="C153" s="8">
        <v>88309</v>
      </c>
      <c r="D153" s="16" t="s">
        <v>200</v>
      </c>
      <c r="E153" s="8" t="s">
        <v>124</v>
      </c>
      <c r="F153" s="36">
        <v>7.0000000000000001E-3</v>
      </c>
      <c r="G153" s="37">
        <v>19.14</v>
      </c>
      <c r="H153" s="38">
        <f t="shared" si="34"/>
        <v>19.14</v>
      </c>
      <c r="I153" s="39">
        <f t="shared" si="35"/>
        <v>0.13</v>
      </c>
      <c r="J153" s="2"/>
    </row>
    <row r="154" spans="1:10" x14ac:dyDescent="0.25">
      <c r="A154" s="143" t="s">
        <v>121</v>
      </c>
      <c r="B154" s="143"/>
      <c r="C154" s="143"/>
      <c r="D154" s="143"/>
      <c r="E154" s="143"/>
      <c r="F154" s="143"/>
      <c r="G154" s="143"/>
      <c r="H154" s="143"/>
      <c r="I154" s="41">
        <f>SUM(I152:I153)</f>
        <v>5.63</v>
      </c>
      <c r="J154" s="2"/>
    </row>
    <row r="155" spans="1:10" x14ac:dyDescent="0.25">
      <c r="A155" s="144"/>
      <c r="B155" s="145"/>
      <c r="C155" s="145"/>
      <c r="D155" s="145"/>
      <c r="E155" s="145"/>
      <c r="F155" s="145"/>
      <c r="G155" s="145"/>
      <c r="H155" s="145"/>
      <c r="I155" s="146"/>
      <c r="J155" s="2"/>
    </row>
    <row r="156" spans="1:10" x14ac:dyDescent="0.25">
      <c r="A156" s="22" t="s">
        <v>109</v>
      </c>
      <c r="B156" s="148" t="s">
        <v>110</v>
      </c>
      <c r="C156" s="149"/>
      <c r="D156" s="149"/>
      <c r="E156" s="149"/>
      <c r="F156" s="149"/>
      <c r="G156" s="149"/>
      <c r="H156" s="150"/>
      <c r="I156" s="40" t="s">
        <v>111</v>
      </c>
      <c r="J156" s="2"/>
    </row>
    <row r="157" spans="1:10" ht="15" customHeight="1" x14ac:dyDescent="0.25">
      <c r="A157" s="26" t="s">
        <v>80</v>
      </c>
      <c r="B157" s="147" t="str">
        <f>VLOOKUP(A157,PLANILHA!$B$7:$F$696,3,FALSE)</f>
        <v>Concreto simples c/ seixo e=5cm traço 1:2:3</v>
      </c>
      <c r="C157" s="147"/>
      <c r="D157" s="147"/>
      <c r="E157" s="147"/>
      <c r="F157" s="147"/>
      <c r="G157" s="147"/>
      <c r="H157" s="147"/>
      <c r="I157" s="27" t="str">
        <f>VLOOKUP(A157,PLANILHA!$B$7:$F$696,5,FALSE)</f>
        <v>m²</v>
      </c>
      <c r="J157" s="28">
        <f>I164</f>
        <v>44.25</v>
      </c>
    </row>
    <row r="158" spans="1:10" x14ac:dyDescent="0.25">
      <c r="A158" s="29" t="s">
        <v>112</v>
      </c>
      <c r="B158" s="30" t="s">
        <v>113</v>
      </c>
      <c r="C158" s="31" t="s">
        <v>109</v>
      </c>
      <c r="D158" s="31" t="s">
        <v>114</v>
      </c>
      <c r="E158" s="31" t="s">
        <v>111</v>
      </c>
      <c r="F158" s="32" t="s">
        <v>115</v>
      </c>
      <c r="G158" s="33" t="s">
        <v>116</v>
      </c>
      <c r="H158" s="34" t="s">
        <v>117</v>
      </c>
      <c r="I158" s="35" t="s">
        <v>118</v>
      </c>
      <c r="J158" s="2"/>
    </row>
    <row r="159" spans="1:10" x14ac:dyDescent="0.25">
      <c r="A159" s="8" t="s">
        <v>119</v>
      </c>
      <c r="B159" s="8" t="s">
        <v>120</v>
      </c>
      <c r="C159" s="8">
        <v>88316</v>
      </c>
      <c r="D159" s="16" t="s">
        <v>125</v>
      </c>
      <c r="E159" s="8" t="s">
        <v>124</v>
      </c>
      <c r="F159" s="36">
        <v>0.77600000000000002</v>
      </c>
      <c r="G159" s="37">
        <v>15.12</v>
      </c>
      <c r="H159" s="38">
        <f t="shared" ref="H159:H163" si="36">IF(E159="H",G159,TRUNC(G159*(1-$K$5),2))</f>
        <v>15.12</v>
      </c>
      <c r="I159" s="39">
        <f t="shared" ref="I159:I163" si="37">TRUNC(H159*F159,2)</f>
        <v>11.73</v>
      </c>
      <c r="J159" s="2"/>
    </row>
    <row r="160" spans="1:10" x14ac:dyDescent="0.25">
      <c r="A160" s="8" t="s">
        <v>119</v>
      </c>
      <c r="B160" s="8" t="s">
        <v>120</v>
      </c>
      <c r="C160" s="8">
        <v>88309</v>
      </c>
      <c r="D160" s="16" t="s">
        <v>200</v>
      </c>
      <c r="E160" s="8" t="s">
        <v>124</v>
      </c>
      <c r="F160" s="36">
        <v>0.8</v>
      </c>
      <c r="G160" s="37">
        <v>19.14</v>
      </c>
      <c r="H160" s="38">
        <f t="shared" si="36"/>
        <v>19.14</v>
      </c>
      <c r="I160" s="39">
        <f t="shared" si="37"/>
        <v>15.31</v>
      </c>
      <c r="J160" s="2"/>
    </row>
    <row r="161" spans="1:10" x14ac:dyDescent="0.25">
      <c r="A161" s="8" t="s">
        <v>47</v>
      </c>
      <c r="B161" s="8" t="s">
        <v>127</v>
      </c>
      <c r="C161" s="8" t="s">
        <v>201</v>
      </c>
      <c r="D161" s="16" t="s">
        <v>202</v>
      </c>
      <c r="E161" s="8" t="s">
        <v>157</v>
      </c>
      <c r="F161" s="36">
        <v>0.04</v>
      </c>
      <c r="G161" s="37">
        <v>46</v>
      </c>
      <c r="H161" s="38">
        <f t="shared" si="36"/>
        <v>45.97</v>
      </c>
      <c r="I161" s="39">
        <f t="shared" si="37"/>
        <v>1.83</v>
      </c>
      <c r="J161" s="2"/>
    </row>
    <row r="162" spans="1:10" x14ac:dyDescent="0.25">
      <c r="A162" s="8" t="s">
        <v>47</v>
      </c>
      <c r="B162" s="8" t="s">
        <v>127</v>
      </c>
      <c r="C162" s="8" t="s">
        <v>203</v>
      </c>
      <c r="D162" s="16" t="s">
        <v>204</v>
      </c>
      <c r="E162" s="8" t="s">
        <v>205</v>
      </c>
      <c r="F162" s="36">
        <v>0.35</v>
      </c>
      <c r="G162" s="37">
        <v>28</v>
      </c>
      <c r="H162" s="38">
        <f t="shared" si="36"/>
        <v>27.98</v>
      </c>
      <c r="I162" s="39">
        <f t="shared" si="37"/>
        <v>9.7899999999999991</v>
      </c>
      <c r="J162" s="2"/>
    </row>
    <row r="163" spans="1:10" x14ac:dyDescent="0.25">
      <c r="A163" s="8" t="s">
        <v>47</v>
      </c>
      <c r="B163" s="8" t="s">
        <v>127</v>
      </c>
      <c r="C163" s="8" t="s">
        <v>206</v>
      </c>
      <c r="D163" s="16" t="s">
        <v>207</v>
      </c>
      <c r="E163" s="8" t="s">
        <v>157</v>
      </c>
      <c r="F163" s="36">
        <v>0.05</v>
      </c>
      <c r="G163" s="37">
        <v>112</v>
      </c>
      <c r="H163" s="38">
        <f t="shared" si="36"/>
        <v>111.94</v>
      </c>
      <c r="I163" s="39">
        <f t="shared" si="37"/>
        <v>5.59</v>
      </c>
      <c r="J163" s="2"/>
    </row>
    <row r="164" spans="1:10" x14ac:dyDescent="0.25">
      <c r="A164" s="143" t="s">
        <v>121</v>
      </c>
      <c r="B164" s="143"/>
      <c r="C164" s="143"/>
      <c r="D164" s="143"/>
      <c r="E164" s="143"/>
      <c r="F164" s="143"/>
      <c r="G164" s="143"/>
      <c r="H164" s="143"/>
      <c r="I164" s="41">
        <f>SUM(I159:I163)</f>
        <v>44.25</v>
      </c>
      <c r="J164" s="2"/>
    </row>
    <row r="165" spans="1:10" x14ac:dyDescent="0.25">
      <c r="A165" s="144"/>
      <c r="B165" s="145"/>
      <c r="C165" s="145"/>
      <c r="D165" s="145"/>
      <c r="E165" s="145"/>
      <c r="F165" s="145"/>
      <c r="G165" s="145"/>
      <c r="H165" s="145"/>
      <c r="I165" s="146"/>
      <c r="J165" s="2"/>
    </row>
    <row r="166" spans="1:10" x14ac:dyDescent="0.25">
      <c r="A166" s="22" t="s">
        <v>109</v>
      </c>
      <c r="B166" s="148" t="s">
        <v>110</v>
      </c>
      <c r="C166" s="149"/>
      <c r="D166" s="149"/>
      <c r="E166" s="149"/>
      <c r="F166" s="149"/>
      <c r="G166" s="149"/>
      <c r="H166" s="150"/>
      <c r="I166" s="40" t="s">
        <v>111</v>
      </c>
      <c r="J166" s="2"/>
    </row>
    <row r="167" spans="1:10" ht="15" customHeight="1" x14ac:dyDescent="0.25">
      <c r="A167" s="26" t="s">
        <v>79</v>
      </c>
      <c r="B167" s="147" t="str">
        <f>VLOOKUP(A167,PLANILHA!$B$7:$F$696,3,FALSE)</f>
        <v>Camada regularizadora no traço 1:4</v>
      </c>
      <c r="C167" s="147"/>
      <c r="D167" s="147"/>
      <c r="E167" s="147"/>
      <c r="F167" s="147"/>
      <c r="G167" s="147"/>
      <c r="H167" s="147"/>
      <c r="I167" s="27" t="str">
        <f>VLOOKUP(A167,PLANILHA!$B$7:$F$696,5,FALSE)</f>
        <v>m²</v>
      </c>
      <c r="J167" s="28">
        <f>I173</f>
        <v>24.380000000000003</v>
      </c>
    </row>
    <row r="168" spans="1:10" x14ac:dyDescent="0.25">
      <c r="A168" s="29" t="s">
        <v>112</v>
      </c>
      <c r="B168" s="30" t="s">
        <v>113</v>
      </c>
      <c r="C168" s="31" t="s">
        <v>109</v>
      </c>
      <c r="D168" s="31" t="s">
        <v>114</v>
      </c>
      <c r="E168" s="31" t="s">
        <v>111</v>
      </c>
      <c r="F168" s="32" t="s">
        <v>115</v>
      </c>
      <c r="G168" s="33" t="s">
        <v>116</v>
      </c>
      <c r="H168" s="34" t="s">
        <v>117</v>
      </c>
      <c r="I168" s="35" t="s">
        <v>118</v>
      </c>
      <c r="J168" s="2"/>
    </row>
    <row r="169" spans="1:10" x14ac:dyDescent="0.25">
      <c r="A169" s="8" t="s">
        <v>119</v>
      </c>
      <c r="B169" s="8" t="s">
        <v>120</v>
      </c>
      <c r="C169" s="8">
        <v>88316</v>
      </c>
      <c r="D169" s="16" t="s">
        <v>125</v>
      </c>
      <c r="E169" s="8" t="s">
        <v>124</v>
      </c>
      <c r="F169" s="36">
        <v>0.65400000000000003</v>
      </c>
      <c r="G169" s="37">
        <v>15.12</v>
      </c>
      <c r="H169" s="38">
        <f t="shared" ref="H169:H172" si="38">IF(E169="H",G169,TRUNC(G169*(1-$K$5),2))</f>
        <v>15.12</v>
      </c>
      <c r="I169" s="39">
        <f t="shared" ref="I169:I172" si="39">TRUNC(H169*F169,2)</f>
        <v>9.8800000000000008</v>
      </c>
      <c r="J169" s="2"/>
    </row>
    <row r="170" spans="1:10" x14ac:dyDescent="0.25">
      <c r="A170" s="8" t="s">
        <v>119</v>
      </c>
      <c r="B170" s="8" t="s">
        <v>120</v>
      </c>
      <c r="C170" s="8">
        <v>88309</v>
      </c>
      <c r="D170" s="16" t="s">
        <v>200</v>
      </c>
      <c r="E170" s="8" t="s">
        <v>124</v>
      </c>
      <c r="F170" s="36">
        <v>0.45</v>
      </c>
      <c r="G170" s="37">
        <v>19.14</v>
      </c>
      <c r="H170" s="38">
        <f t="shared" si="38"/>
        <v>19.14</v>
      </c>
      <c r="I170" s="39">
        <f t="shared" si="39"/>
        <v>8.61</v>
      </c>
      <c r="J170" s="2"/>
    </row>
    <row r="171" spans="1:10" x14ac:dyDescent="0.25">
      <c r="A171" s="8" t="s">
        <v>47</v>
      </c>
      <c r="B171" s="8" t="s">
        <v>127</v>
      </c>
      <c r="C171" s="8" t="s">
        <v>201</v>
      </c>
      <c r="D171" s="16" t="s">
        <v>202</v>
      </c>
      <c r="E171" s="8" t="s">
        <v>157</v>
      </c>
      <c r="F171" s="36">
        <v>3.6999999999999998E-2</v>
      </c>
      <c r="G171" s="37">
        <v>46</v>
      </c>
      <c r="H171" s="38">
        <f t="shared" si="38"/>
        <v>45.97</v>
      </c>
      <c r="I171" s="39">
        <f t="shared" si="39"/>
        <v>1.7</v>
      </c>
      <c r="J171" s="2"/>
    </row>
    <row r="172" spans="1:10" x14ac:dyDescent="0.25">
      <c r="A172" s="8" t="s">
        <v>47</v>
      </c>
      <c r="B172" s="8" t="s">
        <v>127</v>
      </c>
      <c r="C172" s="8" t="s">
        <v>203</v>
      </c>
      <c r="D172" s="16" t="s">
        <v>204</v>
      </c>
      <c r="E172" s="8" t="s">
        <v>205</v>
      </c>
      <c r="F172" s="36">
        <v>0.15</v>
      </c>
      <c r="G172" s="37">
        <v>28</v>
      </c>
      <c r="H172" s="38">
        <f t="shared" si="38"/>
        <v>27.98</v>
      </c>
      <c r="I172" s="39">
        <f t="shared" si="39"/>
        <v>4.1900000000000004</v>
      </c>
      <c r="J172" s="2"/>
    </row>
    <row r="173" spans="1:10" x14ac:dyDescent="0.25">
      <c r="A173" s="143" t="s">
        <v>121</v>
      </c>
      <c r="B173" s="143"/>
      <c r="C173" s="143"/>
      <c r="D173" s="143"/>
      <c r="E173" s="143"/>
      <c r="F173" s="143"/>
      <c r="G173" s="143"/>
      <c r="H173" s="143"/>
      <c r="I173" s="41">
        <f>SUM(I169:I172)</f>
        <v>24.380000000000003</v>
      </c>
      <c r="J173" s="2"/>
    </row>
    <row r="174" spans="1:10" x14ac:dyDescent="0.25">
      <c r="A174" s="144"/>
      <c r="B174" s="145"/>
      <c r="C174" s="145"/>
      <c r="D174" s="145"/>
      <c r="E174" s="145"/>
      <c r="F174" s="145"/>
      <c r="G174" s="145"/>
      <c r="H174" s="145"/>
      <c r="I174" s="146"/>
      <c r="J174" s="2"/>
    </row>
    <row r="175" spans="1:10" x14ac:dyDescent="0.25">
      <c r="A175" s="22" t="s">
        <v>109</v>
      </c>
      <c r="B175" s="148" t="s">
        <v>110</v>
      </c>
      <c r="C175" s="149"/>
      <c r="D175" s="149"/>
      <c r="E175" s="149"/>
      <c r="F175" s="149"/>
      <c r="G175" s="149"/>
      <c r="H175" s="150"/>
      <c r="I175" s="40" t="s">
        <v>111</v>
      </c>
      <c r="J175" s="2"/>
    </row>
    <row r="176" spans="1:10" x14ac:dyDescent="0.25">
      <c r="A176" s="26" t="str">
        <f>PLANILHA!B33</f>
        <v>130725</v>
      </c>
      <c r="B176" s="147" t="str">
        <f>VLOOKUP(A176,PLANILHA!$B$7:$F$696,3,FALSE)</f>
        <v>Lajota ceramica - PEI V -  (Padrão Alto)</v>
      </c>
      <c r="C176" s="147"/>
      <c r="D176" s="147"/>
      <c r="E176" s="147"/>
      <c r="F176" s="147"/>
      <c r="G176" s="147"/>
      <c r="H176" s="147"/>
      <c r="I176" s="27" t="str">
        <f>VLOOKUP(A176,PLANILHA!$B$7:$F$696,5,FALSE)</f>
        <v>m²</v>
      </c>
      <c r="J176" s="28">
        <f>I183</f>
        <v>77.3</v>
      </c>
    </row>
    <row r="177" spans="1:10" x14ac:dyDescent="0.25">
      <c r="A177" s="29" t="s">
        <v>112</v>
      </c>
      <c r="B177" s="30" t="s">
        <v>113</v>
      </c>
      <c r="C177" s="31" t="s">
        <v>109</v>
      </c>
      <c r="D177" s="31" t="s">
        <v>114</v>
      </c>
      <c r="E177" s="31" t="s">
        <v>111</v>
      </c>
      <c r="F177" s="32" t="s">
        <v>115</v>
      </c>
      <c r="G177" s="33" t="s">
        <v>116</v>
      </c>
      <c r="H177" s="34" t="s">
        <v>117</v>
      </c>
      <c r="I177" s="35" t="s">
        <v>118</v>
      </c>
      <c r="J177" s="2"/>
    </row>
    <row r="178" spans="1:10" x14ac:dyDescent="0.25">
      <c r="A178" s="8" t="s">
        <v>119</v>
      </c>
      <c r="B178" s="8" t="s">
        <v>120</v>
      </c>
      <c r="C178" s="8">
        <v>88316</v>
      </c>
      <c r="D178" s="16" t="s">
        <v>125</v>
      </c>
      <c r="E178" s="8" t="s">
        <v>124</v>
      </c>
      <c r="F178" s="36">
        <v>0.5</v>
      </c>
      <c r="G178" s="37">
        <v>15.12</v>
      </c>
      <c r="H178" s="38">
        <f t="shared" ref="H178:H182" si="40">IF(E178="H",G178,TRUNC(G178*(1-$K$5),2))</f>
        <v>15.12</v>
      </c>
      <c r="I178" s="39">
        <f t="shared" ref="I178:I182" si="41">TRUNC(H178*F178,2)</f>
        <v>7.56</v>
      </c>
      <c r="J178" s="2"/>
    </row>
    <row r="179" spans="1:10" x14ac:dyDescent="0.25">
      <c r="A179" s="8" t="s">
        <v>119</v>
      </c>
      <c r="B179" s="8" t="s">
        <v>120</v>
      </c>
      <c r="C179" s="8">
        <v>88309</v>
      </c>
      <c r="D179" s="16" t="s">
        <v>200</v>
      </c>
      <c r="E179" s="8" t="s">
        <v>124</v>
      </c>
      <c r="F179" s="36">
        <v>0.94550000000000001</v>
      </c>
      <c r="G179" s="37">
        <v>19.14</v>
      </c>
      <c r="H179" s="38">
        <f t="shared" si="40"/>
        <v>19.14</v>
      </c>
      <c r="I179" s="39">
        <f t="shared" si="41"/>
        <v>18.09</v>
      </c>
      <c r="J179" s="2"/>
    </row>
    <row r="180" spans="1:10" x14ac:dyDescent="0.25">
      <c r="A180" s="8" t="s">
        <v>47</v>
      </c>
      <c r="B180" s="8" t="s">
        <v>127</v>
      </c>
      <c r="C180" s="8" t="s">
        <v>208</v>
      </c>
      <c r="D180" s="16" t="s">
        <v>209</v>
      </c>
      <c r="E180" s="8" t="s">
        <v>210</v>
      </c>
      <c r="F180" s="36">
        <v>1.05</v>
      </c>
      <c r="G180" s="37">
        <v>40.5</v>
      </c>
      <c r="H180" s="38">
        <f t="shared" si="40"/>
        <v>40.47</v>
      </c>
      <c r="I180" s="39">
        <f t="shared" si="41"/>
        <v>42.49</v>
      </c>
      <c r="J180" s="2"/>
    </row>
    <row r="181" spans="1:10" x14ac:dyDescent="0.25">
      <c r="A181" s="8" t="s">
        <v>47</v>
      </c>
      <c r="B181" s="8" t="s">
        <v>127</v>
      </c>
      <c r="C181" s="8" t="s">
        <v>211</v>
      </c>
      <c r="D181" s="16" t="s">
        <v>212</v>
      </c>
      <c r="E181" s="8" t="s">
        <v>213</v>
      </c>
      <c r="F181" s="36">
        <v>5</v>
      </c>
      <c r="G181" s="37">
        <v>0.61</v>
      </c>
      <c r="H181" s="38">
        <f t="shared" ref="H181" si="42">IF(E181="H",G181,TRUNC(G181*(1-$K$5),2))</f>
        <v>0.6</v>
      </c>
      <c r="I181" s="39">
        <f t="shared" ref="I181" si="43">TRUNC(H181*F181,2)</f>
        <v>3</v>
      </c>
      <c r="J181" s="2"/>
    </row>
    <row r="182" spans="1:10" x14ac:dyDescent="0.25">
      <c r="A182" s="8" t="s">
        <v>47</v>
      </c>
      <c r="B182" s="8" t="s">
        <v>127</v>
      </c>
      <c r="C182" s="8" t="s">
        <v>214</v>
      </c>
      <c r="D182" s="16" t="s">
        <v>215</v>
      </c>
      <c r="E182" s="8" t="s">
        <v>213</v>
      </c>
      <c r="F182" s="36">
        <v>1.2</v>
      </c>
      <c r="G182" s="37">
        <v>5.15</v>
      </c>
      <c r="H182" s="38">
        <f t="shared" si="40"/>
        <v>5.14</v>
      </c>
      <c r="I182" s="39">
        <f t="shared" si="41"/>
        <v>6.16</v>
      </c>
      <c r="J182" s="2"/>
    </row>
    <row r="183" spans="1:10" x14ac:dyDescent="0.25">
      <c r="A183" s="143" t="s">
        <v>121</v>
      </c>
      <c r="B183" s="143"/>
      <c r="C183" s="143"/>
      <c r="D183" s="143"/>
      <c r="E183" s="143"/>
      <c r="F183" s="143"/>
      <c r="G183" s="143"/>
      <c r="H183" s="143"/>
      <c r="I183" s="41">
        <f>SUM(I178:I182)</f>
        <v>77.3</v>
      </c>
      <c r="J183" s="2"/>
    </row>
    <row r="184" spans="1:10" x14ac:dyDescent="0.25">
      <c r="A184" s="144"/>
      <c r="B184" s="145"/>
      <c r="C184" s="145"/>
      <c r="D184" s="145"/>
      <c r="E184" s="145"/>
      <c r="F184" s="145"/>
      <c r="G184" s="145"/>
      <c r="H184" s="145"/>
      <c r="I184" s="146"/>
      <c r="J184" s="2"/>
    </row>
    <row r="185" spans="1:10" x14ac:dyDescent="0.25">
      <c r="A185" s="22" t="s">
        <v>109</v>
      </c>
      <c r="B185" s="148" t="s">
        <v>110</v>
      </c>
      <c r="C185" s="149"/>
      <c r="D185" s="149"/>
      <c r="E185" s="149"/>
      <c r="F185" s="149"/>
      <c r="G185" s="149"/>
      <c r="H185" s="150"/>
      <c r="I185" s="40" t="s">
        <v>111</v>
      </c>
      <c r="J185" s="2"/>
    </row>
    <row r="186" spans="1:10" x14ac:dyDescent="0.25">
      <c r="A186" s="26" t="str">
        <f>PLANILHA!B35</f>
        <v>230846</v>
      </c>
      <c r="B186" s="147" t="str">
        <f>VLOOKUP(A186,PLANILHA!$B$7:$F$696,3,FALSE)</f>
        <v>Revisão de ponto de ar condicionado</v>
      </c>
      <c r="C186" s="147"/>
      <c r="D186" s="147"/>
      <c r="E186" s="147"/>
      <c r="F186" s="147"/>
      <c r="G186" s="147"/>
      <c r="H186" s="147"/>
      <c r="I186" s="27" t="str">
        <f>VLOOKUP(A186,PLANILHA!$B$7:$F$696,5,FALSE)</f>
        <v>Pt</v>
      </c>
      <c r="J186" s="28">
        <f>I190</f>
        <v>98.95</v>
      </c>
    </row>
    <row r="187" spans="1:10" x14ac:dyDescent="0.25">
      <c r="A187" s="29" t="s">
        <v>112</v>
      </c>
      <c r="B187" s="30" t="s">
        <v>113</v>
      </c>
      <c r="C187" s="31" t="s">
        <v>109</v>
      </c>
      <c r="D187" s="31" t="s">
        <v>114</v>
      </c>
      <c r="E187" s="31" t="s">
        <v>111</v>
      </c>
      <c r="F187" s="32" t="s">
        <v>115</v>
      </c>
      <c r="G187" s="33" t="s">
        <v>116</v>
      </c>
      <c r="H187" s="34" t="s">
        <v>117</v>
      </c>
      <c r="I187" s="35" t="s">
        <v>118</v>
      </c>
      <c r="J187" s="2"/>
    </row>
    <row r="188" spans="1:10" ht="24" x14ac:dyDescent="0.25">
      <c r="A188" s="8" t="s">
        <v>119</v>
      </c>
      <c r="B188" s="8" t="s">
        <v>120</v>
      </c>
      <c r="C188" s="8">
        <v>88247</v>
      </c>
      <c r="D188" s="16" t="s">
        <v>171</v>
      </c>
      <c r="E188" s="8" t="s">
        <v>124</v>
      </c>
      <c r="F188" s="36">
        <v>2.863</v>
      </c>
      <c r="G188" s="37">
        <v>15.67</v>
      </c>
      <c r="H188" s="38">
        <f t="shared" ref="H188:H189" si="44">IF(E188="H",G188,TRUNC(G188*(1-$K$5),2))</f>
        <v>15.67</v>
      </c>
      <c r="I188" s="39">
        <f t="shared" ref="I188:I189" si="45">TRUNC(H188*F188,2)</f>
        <v>44.86</v>
      </c>
      <c r="J188" s="2"/>
    </row>
    <row r="189" spans="1:10" x14ac:dyDescent="0.25">
      <c r="A189" s="8" t="s">
        <v>119</v>
      </c>
      <c r="B189" s="8" t="s">
        <v>120</v>
      </c>
      <c r="C189" s="8">
        <v>88264</v>
      </c>
      <c r="D189" s="16" t="s">
        <v>170</v>
      </c>
      <c r="E189" s="8" t="s">
        <v>124</v>
      </c>
      <c r="F189" s="36">
        <v>2.8</v>
      </c>
      <c r="G189" s="37">
        <v>19.32</v>
      </c>
      <c r="H189" s="38">
        <f t="shared" si="44"/>
        <v>19.32</v>
      </c>
      <c r="I189" s="39">
        <f t="shared" si="45"/>
        <v>54.09</v>
      </c>
      <c r="J189" s="2"/>
    </row>
    <row r="190" spans="1:10" x14ac:dyDescent="0.25">
      <c r="A190" s="143" t="s">
        <v>121</v>
      </c>
      <c r="B190" s="143"/>
      <c r="C190" s="143"/>
      <c r="D190" s="143"/>
      <c r="E190" s="143"/>
      <c r="F190" s="143"/>
      <c r="G190" s="143"/>
      <c r="H190" s="143"/>
      <c r="I190" s="41">
        <f>SUM(I188:I189)</f>
        <v>98.95</v>
      </c>
      <c r="J190" s="2"/>
    </row>
    <row r="191" spans="1:10" x14ac:dyDescent="0.25">
      <c r="A191" s="144"/>
      <c r="B191" s="145"/>
      <c r="C191" s="145"/>
      <c r="D191" s="145"/>
      <c r="E191" s="145"/>
      <c r="F191" s="145"/>
      <c r="G191" s="145"/>
      <c r="H191" s="145"/>
      <c r="I191" s="146"/>
      <c r="J191" s="2"/>
    </row>
    <row r="192" spans="1:10" x14ac:dyDescent="0.25">
      <c r="A192" s="22" t="s">
        <v>109</v>
      </c>
      <c r="B192" s="148" t="s">
        <v>110</v>
      </c>
      <c r="C192" s="149"/>
      <c r="D192" s="149"/>
      <c r="E192" s="149"/>
      <c r="F192" s="149"/>
      <c r="G192" s="149"/>
      <c r="H192" s="150"/>
      <c r="I192" s="40" t="s">
        <v>111</v>
      </c>
      <c r="J192" s="2"/>
    </row>
    <row r="193" spans="1:10" ht="15" customHeight="1" x14ac:dyDescent="0.25">
      <c r="A193" s="26" t="s">
        <v>54</v>
      </c>
      <c r="B193" s="147" t="str">
        <f>VLOOKUP(A193,PLANILHA!$B$7:$F$696,3,FALSE)</f>
        <v>Limpeza geral e entrega da obra</v>
      </c>
      <c r="C193" s="147"/>
      <c r="D193" s="147"/>
      <c r="E193" s="147"/>
      <c r="F193" s="147"/>
      <c r="G193" s="147"/>
      <c r="H193" s="147"/>
      <c r="I193" s="27" t="str">
        <f>VLOOKUP(A193,PLANILHA!$B$7:$F$696,5,FALSE)</f>
        <v>m²</v>
      </c>
      <c r="J193" s="28">
        <f>I196</f>
        <v>4.53</v>
      </c>
    </row>
    <row r="194" spans="1:10" x14ac:dyDescent="0.25">
      <c r="A194" s="29" t="s">
        <v>112</v>
      </c>
      <c r="B194" s="30" t="s">
        <v>113</v>
      </c>
      <c r="C194" s="31" t="s">
        <v>109</v>
      </c>
      <c r="D194" s="31" t="s">
        <v>114</v>
      </c>
      <c r="E194" s="31" t="s">
        <v>111</v>
      </c>
      <c r="F194" s="32" t="s">
        <v>115</v>
      </c>
      <c r="G194" s="33" t="s">
        <v>116</v>
      </c>
      <c r="H194" s="34" t="s">
        <v>117</v>
      </c>
      <c r="I194" s="35" t="s">
        <v>118</v>
      </c>
      <c r="J194" s="2"/>
    </row>
    <row r="195" spans="1:10" x14ac:dyDescent="0.25">
      <c r="A195" s="8" t="s">
        <v>119</v>
      </c>
      <c r="B195" s="8" t="s">
        <v>120</v>
      </c>
      <c r="C195" s="8">
        <v>88316</v>
      </c>
      <c r="D195" s="16" t="s">
        <v>125</v>
      </c>
      <c r="E195" s="8" t="s">
        <v>124</v>
      </c>
      <c r="F195" s="36">
        <v>0.3</v>
      </c>
      <c r="G195" s="37">
        <v>15.12</v>
      </c>
      <c r="H195" s="38">
        <f t="shared" ref="H195" si="46">IF(E195="H",G195,TRUNC(G195*(1-$K$5),2))</f>
        <v>15.12</v>
      </c>
      <c r="I195" s="39">
        <f t="shared" ref="I195" si="47">TRUNC(H195*F195,2)</f>
        <v>4.53</v>
      </c>
      <c r="J195" s="2"/>
    </row>
    <row r="196" spans="1:10" x14ac:dyDescent="0.25">
      <c r="A196" s="143" t="s">
        <v>121</v>
      </c>
      <c r="B196" s="143"/>
      <c r="C196" s="143"/>
      <c r="D196" s="143"/>
      <c r="E196" s="143"/>
      <c r="F196" s="143"/>
      <c r="G196" s="143"/>
      <c r="H196" s="143"/>
      <c r="I196" s="41">
        <f>SUM(I195:I195)</f>
        <v>4.53</v>
      </c>
      <c r="J196" s="2"/>
    </row>
    <row r="197" spans="1:10" x14ac:dyDescent="0.25">
      <c r="A197" s="144"/>
      <c r="B197" s="145"/>
      <c r="C197" s="145"/>
      <c r="D197" s="145"/>
      <c r="E197" s="145"/>
      <c r="F197" s="145"/>
      <c r="G197" s="145"/>
      <c r="H197" s="145"/>
      <c r="I197" s="146"/>
      <c r="J197" s="2"/>
    </row>
    <row r="198" spans="1:10" x14ac:dyDescent="0.25">
      <c r="A198" s="22" t="s">
        <v>109</v>
      </c>
      <c r="B198" s="148" t="s">
        <v>110</v>
      </c>
      <c r="C198" s="149"/>
      <c r="D198" s="149"/>
      <c r="E198" s="149"/>
      <c r="F198" s="149"/>
      <c r="G198" s="149"/>
      <c r="H198" s="150"/>
      <c r="I198" s="40" t="s">
        <v>111</v>
      </c>
      <c r="J198" s="2"/>
    </row>
    <row r="199" spans="1:10" ht="15" customHeight="1" x14ac:dyDescent="0.25">
      <c r="A199" s="26" t="str">
        <f>PLANILHA!B39</f>
        <v>00000018</v>
      </c>
      <c r="B199" s="147" t="str">
        <f>VLOOKUP(A199,PLANILHA!$B$7:$F$696,3,FALSE)</f>
        <v>Engenheiro e Encarregado - Escola Duque de Caxias</v>
      </c>
      <c r="C199" s="147"/>
      <c r="D199" s="147"/>
      <c r="E199" s="147"/>
      <c r="F199" s="147"/>
      <c r="G199" s="147"/>
      <c r="H199" s="147"/>
      <c r="I199" s="27" t="str">
        <f>VLOOKUP(A199,PLANILHA!$B$7:$F$696,5,FALSE)</f>
        <v>und</v>
      </c>
      <c r="J199" s="28">
        <f>I203</f>
        <v>6065.99</v>
      </c>
    </row>
    <row r="200" spans="1:10" x14ac:dyDescent="0.25">
      <c r="A200" s="29" t="s">
        <v>112</v>
      </c>
      <c r="B200" s="30" t="s">
        <v>113</v>
      </c>
      <c r="C200" s="31" t="s">
        <v>109</v>
      </c>
      <c r="D200" s="31" t="s">
        <v>114</v>
      </c>
      <c r="E200" s="31" t="s">
        <v>111</v>
      </c>
      <c r="F200" s="32" t="s">
        <v>115</v>
      </c>
      <c r="G200" s="33" t="s">
        <v>116</v>
      </c>
      <c r="H200" s="34" t="s">
        <v>117</v>
      </c>
      <c r="I200" s="35" t="s">
        <v>118</v>
      </c>
      <c r="J200" s="2"/>
    </row>
    <row r="201" spans="1:10" ht="24" x14ac:dyDescent="0.25">
      <c r="A201" s="8" t="s">
        <v>119</v>
      </c>
      <c r="B201" s="8" t="s">
        <v>120</v>
      </c>
      <c r="C201" s="8">
        <v>90777</v>
      </c>
      <c r="D201" s="16" t="s">
        <v>216</v>
      </c>
      <c r="E201" s="8" t="s">
        <v>124</v>
      </c>
      <c r="F201" s="36">
        <v>30</v>
      </c>
      <c r="G201" s="37">
        <v>82.81</v>
      </c>
      <c r="H201" s="38">
        <f t="shared" ref="H201:H202" si="48">IF(E201="H",G201,TRUNC(G201*(1-$K$5),2))</f>
        <v>82.81</v>
      </c>
      <c r="I201" s="39">
        <f t="shared" ref="I201:I202" si="49">TRUNC(H201*F201,2)</f>
        <v>2484.3000000000002</v>
      </c>
      <c r="J201" s="2"/>
    </row>
    <row r="202" spans="1:10" ht="24" x14ac:dyDescent="0.25">
      <c r="A202" s="8" t="s">
        <v>119</v>
      </c>
      <c r="B202" s="8" t="s">
        <v>120</v>
      </c>
      <c r="C202" s="8">
        <v>90776</v>
      </c>
      <c r="D202" s="16" t="s">
        <v>217</v>
      </c>
      <c r="E202" s="8" t="s">
        <v>124</v>
      </c>
      <c r="F202" s="36">
        <v>186.15899999999999</v>
      </c>
      <c r="G202" s="37">
        <v>19.239999999999998</v>
      </c>
      <c r="H202" s="38">
        <f t="shared" si="48"/>
        <v>19.239999999999998</v>
      </c>
      <c r="I202" s="39">
        <f t="shared" si="49"/>
        <v>3581.69</v>
      </c>
      <c r="J202" s="2"/>
    </row>
    <row r="203" spans="1:10" x14ac:dyDescent="0.25">
      <c r="A203" s="143" t="s">
        <v>121</v>
      </c>
      <c r="B203" s="143"/>
      <c r="C203" s="143"/>
      <c r="D203" s="143"/>
      <c r="E203" s="143"/>
      <c r="F203" s="143"/>
      <c r="G203" s="143"/>
      <c r="H203" s="143"/>
      <c r="I203" s="41">
        <f>SUM(I201:I202)</f>
        <v>6065.99</v>
      </c>
      <c r="J203" s="2"/>
    </row>
    <row r="204" spans="1:10" x14ac:dyDescent="0.25">
      <c r="A204" s="144"/>
      <c r="B204" s="145"/>
      <c r="C204" s="145"/>
      <c r="D204" s="145"/>
      <c r="E204" s="145"/>
      <c r="F204" s="145"/>
      <c r="G204" s="145"/>
      <c r="H204" s="145"/>
      <c r="I204" s="146"/>
      <c r="J204" s="2"/>
    </row>
  </sheetData>
  <mergeCells count="101">
    <mergeCell ref="B20:H20"/>
    <mergeCell ref="B21:H21"/>
    <mergeCell ref="A25:H25"/>
    <mergeCell ref="A26:I26"/>
    <mergeCell ref="B27:H27"/>
    <mergeCell ref="A1:I2"/>
    <mergeCell ref="K1:K4"/>
    <mergeCell ref="L1:O1"/>
    <mergeCell ref="L2:L3"/>
    <mergeCell ref="M2:M3"/>
    <mergeCell ref="N2:O2"/>
    <mergeCell ref="B3:I3"/>
    <mergeCell ref="G4:H4"/>
    <mergeCell ref="L5:O5"/>
    <mergeCell ref="B6:H6"/>
    <mergeCell ref="B7:H7"/>
    <mergeCell ref="A18:H18"/>
    <mergeCell ref="A19:I19"/>
    <mergeCell ref="A44:H44"/>
    <mergeCell ref="A45:I45"/>
    <mergeCell ref="B46:H46"/>
    <mergeCell ref="B47:H47"/>
    <mergeCell ref="A53:H53"/>
    <mergeCell ref="B28:H28"/>
    <mergeCell ref="A33:H33"/>
    <mergeCell ref="A34:I34"/>
    <mergeCell ref="B35:H35"/>
    <mergeCell ref="B36:H36"/>
    <mergeCell ref="B63:H63"/>
    <mergeCell ref="B64:H64"/>
    <mergeCell ref="A68:H68"/>
    <mergeCell ref="A69:I69"/>
    <mergeCell ref="B70:H70"/>
    <mergeCell ref="A54:I54"/>
    <mergeCell ref="B55:H55"/>
    <mergeCell ref="B56:H56"/>
    <mergeCell ref="A61:H61"/>
    <mergeCell ref="A62:I62"/>
    <mergeCell ref="A84:H84"/>
    <mergeCell ref="A85:I85"/>
    <mergeCell ref="B86:H86"/>
    <mergeCell ref="B87:H87"/>
    <mergeCell ref="A92:H92"/>
    <mergeCell ref="B71:H71"/>
    <mergeCell ref="A75:H75"/>
    <mergeCell ref="A76:I76"/>
    <mergeCell ref="B77:H77"/>
    <mergeCell ref="B78:H78"/>
    <mergeCell ref="B100:H100"/>
    <mergeCell ref="B101:H101"/>
    <mergeCell ref="A104:H104"/>
    <mergeCell ref="A105:I105"/>
    <mergeCell ref="B106:H106"/>
    <mergeCell ref="A93:I93"/>
    <mergeCell ref="B94:H94"/>
    <mergeCell ref="B95:H95"/>
    <mergeCell ref="A98:H98"/>
    <mergeCell ref="A99:I99"/>
    <mergeCell ref="A128:H128"/>
    <mergeCell ref="A129:I129"/>
    <mergeCell ref="A138:I138"/>
    <mergeCell ref="A137:H137"/>
    <mergeCell ref="B131:H131"/>
    <mergeCell ref="B130:H130"/>
    <mergeCell ref="B107:H107"/>
    <mergeCell ref="A117:H117"/>
    <mergeCell ref="A118:I118"/>
    <mergeCell ref="B119:H119"/>
    <mergeCell ref="B120:H120"/>
    <mergeCell ref="B150:H150"/>
    <mergeCell ref="A154:H154"/>
    <mergeCell ref="A155:I155"/>
    <mergeCell ref="B156:H156"/>
    <mergeCell ref="B157:H157"/>
    <mergeCell ref="B139:H139"/>
    <mergeCell ref="B140:H140"/>
    <mergeCell ref="A147:H147"/>
    <mergeCell ref="A148:I148"/>
    <mergeCell ref="B149:H149"/>
    <mergeCell ref="B186:H186"/>
    <mergeCell ref="B185:H185"/>
    <mergeCell ref="B192:H192"/>
    <mergeCell ref="A174:I174"/>
    <mergeCell ref="B175:H175"/>
    <mergeCell ref="B176:H176"/>
    <mergeCell ref="A183:H183"/>
    <mergeCell ref="A184:I184"/>
    <mergeCell ref="A164:H164"/>
    <mergeCell ref="A165:I165"/>
    <mergeCell ref="B166:H166"/>
    <mergeCell ref="B167:H167"/>
    <mergeCell ref="A173:H173"/>
    <mergeCell ref="A203:H203"/>
    <mergeCell ref="A204:I204"/>
    <mergeCell ref="B193:H193"/>
    <mergeCell ref="A196:H196"/>
    <mergeCell ref="A197:I197"/>
    <mergeCell ref="B198:H198"/>
    <mergeCell ref="B199:H199"/>
    <mergeCell ref="A191:I191"/>
    <mergeCell ref="A190:H190"/>
  </mergeCells>
  <printOptions horizontalCentered="1"/>
  <pageMargins left="0.39370078740157483" right="0.39370078740157483" top="1.1811023622047245" bottom="1.1811023622047245" header="0.19685039370078741" footer="0.19685039370078741"/>
  <pageSetup paperSize="9" scale="75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activeCell="K22" sqref="K22"/>
    </sheetView>
  </sheetViews>
  <sheetFormatPr defaultRowHeight="15" x14ac:dyDescent="0.25"/>
  <cols>
    <col min="2" max="2" width="48.42578125" customWidth="1"/>
    <col min="3" max="3" width="12.42578125" customWidth="1"/>
    <col min="5" max="5" width="12.140625" customWidth="1"/>
    <col min="6" max="6" width="12.5703125" customWidth="1"/>
    <col min="7" max="7" width="12.140625" customWidth="1"/>
    <col min="8" max="8" width="15.28515625" customWidth="1"/>
  </cols>
  <sheetData>
    <row r="1" spans="1:8" ht="15.75" thickBot="1" x14ac:dyDescent="0.3">
      <c r="A1" s="66" t="str">
        <f>[1]Planilha!A2</f>
        <v>Obra:</v>
      </c>
      <c r="B1" s="67" t="str">
        <f>PLANILHA!B1</f>
        <v>Reforma Escola Duque de Caxias</v>
      </c>
      <c r="C1" s="68"/>
      <c r="D1" s="69"/>
      <c r="E1" s="70"/>
      <c r="F1" s="71"/>
      <c r="G1" s="71"/>
      <c r="H1" s="165" t="s">
        <v>223</v>
      </c>
    </row>
    <row r="2" spans="1:8" ht="15.75" thickBot="1" x14ac:dyDescent="0.3">
      <c r="A2" s="166" t="s">
        <v>229</v>
      </c>
      <c r="B2" s="166"/>
      <c r="C2" s="166"/>
      <c r="D2" s="166"/>
      <c r="E2" s="166"/>
      <c r="F2" s="166"/>
      <c r="G2" s="166"/>
      <c r="H2" s="165"/>
    </row>
    <row r="3" spans="1:8" ht="15.75" thickBot="1" x14ac:dyDescent="0.3">
      <c r="A3" s="72"/>
      <c r="B3" s="73" t="s">
        <v>224</v>
      </c>
      <c r="C3" s="73" t="s">
        <v>225</v>
      </c>
      <c r="D3" s="73" t="s">
        <v>226</v>
      </c>
      <c r="E3" s="73">
        <v>1</v>
      </c>
      <c r="F3" s="73">
        <v>2</v>
      </c>
      <c r="G3" s="74">
        <v>3</v>
      </c>
      <c r="H3" s="165"/>
    </row>
    <row r="4" spans="1:8" x14ac:dyDescent="0.25">
      <c r="A4" s="75">
        <v>1</v>
      </c>
      <c r="B4" s="76" t="str">
        <f>VLOOKUP(A4,PLANILHA!$A$6:$J$700,4,FALSE)</f>
        <v>Serviços Preliminares</v>
      </c>
      <c r="C4" s="77">
        <f>VLOOKUP(A4,PLANILHA!$A$6:$J$700,10,FALSE)</f>
        <v>2446.4741279999998</v>
      </c>
      <c r="D4" s="78"/>
      <c r="E4" s="79">
        <v>1</v>
      </c>
      <c r="F4" s="79"/>
      <c r="G4" s="79"/>
      <c r="H4" s="80">
        <f>G4+F4+E4</f>
        <v>1</v>
      </c>
    </row>
    <row r="5" spans="1:8" x14ac:dyDescent="0.25">
      <c r="A5" s="75"/>
      <c r="B5" s="81"/>
      <c r="C5" s="77"/>
      <c r="D5" s="78"/>
      <c r="E5" s="82">
        <f t="shared" ref="E5:G5" si="0">C4*E4</f>
        <v>2446.4741279999998</v>
      </c>
      <c r="F5" s="82">
        <f t="shared" si="0"/>
        <v>0</v>
      </c>
      <c r="G5" s="82">
        <f t="shared" si="0"/>
        <v>0</v>
      </c>
      <c r="H5" s="83">
        <f>G5+F5+E5</f>
        <v>2446.4741279999998</v>
      </c>
    </row>
    <row r="6" spans="1:8" x14ac:dyDescent="0.25">
      <c r="A6" s="75">
        <v>2</v>
      </c>
      <c r="B6" s="76" t="str">
        <f>VLOOKUP(A6,PLANILHA!$A$6:$J$700,4,FALSE)</f>
        <v>Cobertura Revisão</v>
      </c>
      <c r="C6" s="77">
        <f>VLOOKUP(A6,PLANILHA!$A$6:$J$700,10,FALSE)</f>
        <v>29031.693917519991</v>
      </c>
      <c r="D6" s="78"/>
      <c r="E6" s="79">
        <v>1</v>
      </c>
      <c r="F6" s="84"/>
      <c r="G6" s="84"/>
      <c r="H6" s="80">
        <f t="shared" ref="H6:H24" si="1">G6+F6+E6</f>
        <v>1</v>
      </c>
    </row>
    <row r="7" spans="1:8" x14ac:dyDescent="0.25">
      <c r="A7" s="75"/>
      <c r="B7" s="81"/>
      <c r="C7" s="77"/>
      <c r="D7" s="78"/>
      <c r="E7" s="82">
        <f t="shared" ref="E7:G7" si="2">$C6*E6</f>
        <v>29031.693917519991</v>
      </c>
      <c r="F7" s="82">
        <f t="shared" si="2"/>
        <v>0</v>
      </c>
      <c r="G7" s="82">
        <f t="shared" si="2"/>
        <v>0</v>
      </c>
      <c r="H7" s="83">
        <f>G7+F7+E7</f>
        <v>29031.693917519991</v>
      </c>
    </row>
    <row r="8" spans="1:8" x14ac:dyDescent="0.25">
      <c r="A8" s="75">
        <v>3</v>
      </c>
      <c r="B8" s="76" t="str">
        <f>VLOOKUP(A8,PLANILHA!$A$6:$J$700,4,FALSE)</f>
        <v>Esquadrias</v>
      </c>
      <c r="C8" s="77">
        <f>VLOOKUP(A8,PLANILHA!$A$6:$J$700,10,FALSE)</f>
        <v>395.80715999999995</v>
      </c>
      <c r="D8" s="78"/>
      <c r="E8" s="85"/>
      <c r="F8" s="85">
        <v>0.5</v>
      </c>
      <c r="G8" s="85">
        <v>0.5</v>
      </c>
      <c r="H8" s="80">
        <f t="shared" si="1"/>
        <v>1</v>
      </c>
    </row>
    <row r="9" spans="1:8" x14ac:dyDescent="0.25">
      <c r="A9" s="75"/>
      <c r="B9" s="81"/>
      <c r="C9" s="77"/>
      <c r="D9" s="78"/>
      <c r="E9" s="82">
        <f t="shared" ref="E9:G9" si="3">$C8*E8</f>
        <v>0</v>
      </c>
      <c r="F9" s="82">
        <f t="shared" si="3"/>
        <v>197.90357999999998</v>
      </c>
      <c r="G9" s="82">
        <f t="shared" si="3"/>
        <v>197.90357999999998</v>
      </c>
      <c r="H9" s="83">
        <f>G9+F9+E9</f>
        <v>395.80715999999995</v>
      </c>
    </row>
    <row r="10" spans="1:8" x14ac:dyDescent="0.25">
      <c r="A10" s="75">
        <v>4</v>
      </c>
      <c r="B10" s="76" t="str">
        <f>VLOOKUP(A10,PLANILHA!$A$6:$J$700,4,FALSE)</f>
        <v>Forro Duas Salas</v>
      </c>
      <c r="C10" s="77">
        <f>VLOOKUP(A10,PLANILHA!$A$6:$J$700,10,FALSE)</f>
        <v>8040.6735359999993</v>
      </c>
      <c r="D10" s="78"/>
      <c r="E10" s="85"/>
      <c r="F10" s="85">
        <v>0.5</v>
      </c>
      <c r="G10" s="85">
        <v>0.5</v>
      </c>
      <c r="H10" s="80">
        <f t="shared" si="1"/>
        <v>1</v>
      </c>
    </row>
    <row r="11" spans="1:8" x14ac:dyDescent="0.25">
      <c r="A11" s="75"/>
      <c r="B11" s="81"/>
      <c r="C11" s="77"/>
      <c r="D11" s="78"/>
      <c r="E11" s="82">
        <f t="shared" ref="E11:G11" si="4">$C10*E10</f>
        <v>0</v>
      </c>
      <c r="F11" s="82">
        <f t="shared" si="4"/>
        <v>4020.3367679999997</v>
      </c>
      <c r="G11" s="82">
        <f t="shared" si="4"/>
        <v>4020.3367679999997</v>
      </c>
      <c r="H11" s="83">
        <f>G11+F11+E11</f>
        <v>8040.6735359999993</v>
      </c>
    </row>
    <row r="12" spans="1:8" x14ac:dyDescent="0.25">
      <c r="A12" s="75">
        <v>5</v>
      </c>
      <c r="B12" s="76" t="str">
        <f>VLOOKUP(A12,PLANILHA!$A$6:$J$700,4,FALSE)</f>
        <v>Instalações Hidrossanitárias</v>
      </c>
      <c r="C12" s="77">
        <f>VLOOKUP(A12,PLANILHA!$A$6:$J$700,10,FALSE)</f>
        <v>1907.6668799999998</v>
      </c>
      <c r="D12" s="78"/>
      <c r="E12" s="86"/>
      <c r="F12" s="86"/>
      <c r="G12" s="86">
        <v>1</v>
      </c>
      <c r="H12" s="80">
        <f t="shared" si="1"/>
        <v>1</v>
      </c>
    </row>
    <row r="13" spans="1:8" x14ac:dyDescent="0.25">
      <c r="A13" s="75"/>
      <c r="B13" s="87"/>
      <c r="C13" s="77"/>
      <c r="D13" s="78"/>
      <c r="E13" s="82">
        <f t="shared" ref="E13:G13" si="5">$C12*E12</f>
        <v>0</v>
      </c>
      <c r="F13" s="82">
        <f t="shared" si="5"/>
        <v>0</v>
      </c>
      <c r="G13" s="82">
        <f t="shared" si="5"/>
        <v>1907.6668799999998</v>
      </c>
      <c r="H13" s="83">
        <f>G13+F13+E13</f>
        <v>1907.6668799999998</v>
      </c>
    </row>
    <row r="14" spans="1:8" x14ac:dyDescent="0.25">
      <c r="A14" s="75">
        <v>6</v>
      </c>
      <c r="B14" s="76" t="str">
        <f>VLOOKUP(A14,PLANILHA!$A$6:$J$700,4,FALSE)</f>
        <v>Instalações Elétricas</v>
      </c>
      <c r="C14" s="77">
        <f>VLOOKUP(A14,PLANILHA!$A$6:$J$700,10,FALSE)</f>
        <v>3090.53024</v>
      </c>
      <c r="D14" s="78"/>
      <c r="E14" s="86"/>
      <c r="F14" s="85">
        <v>0.5</v>
      </c>
      <c r="G14" s="85">
        <v>0.5</v>
      </c>
      <c r="H14" s="80">
        <f t="shared" si="1"/>
        <v>1</v>
      </c>
    </row>
    <row r="15" spans="1:8" x14ac:dyDescent="0.25">
      <c r="A15" s="75"/>
      <c r="B15" s="87"/>
      <c r="C15" s="77"/>
      <c r="D15" s="78"/>
      <c r="E15" s="82">
        <f t="shared" ref="E15:G15" si="6">$C14*E14</f>
        <v>0</v>
      </c>
      <c r="F15" s="82">
        <f t="shared" si="6"/>
        <v>1545.26512</v>
      </c>
      <c r="G15" s="82">
        <f t="shared" si="6"/>
        <v>1545.26512</v>
      </c>
      <c r="H15" s="83">
        <f>G15+F15+E15</f>
        <v>3090.53024</v>
      </c>
    </row>
    <row r="16" spans="1:8" x14ac:dyDescent="0.25">
      <c r="A16" s="75">
        <v>7</v>
      </c>
      <c r="B16" s="76" t="str">
        <f>VLOOKUP(A16,PLANILHA!$A$6:$J$700,4,FALSE)</f>
        <v>Pintura</v>
      </c>
      <c r="C16" s="77">
        <f>VLOOKUP(A16,PLANILHA!$A$6:$J$700,10,FALSE)</f>
        <v>61493.659359999998</v>
      </c>
      <c r="D16" s="78"/>
      <c r="E16" s="88"/>
      <c r="F16" s="85">
        <v>0.5</v>
      </c>
      <c r="G16" s="85">
        <v>0.5</v>
      </c>
      <c r="H16" s="80">
        <f t="shared" si="1"/>
        <v>1</v>
      </c>
    </row>
    <row r="17" spans="1:8" x14ac:dyDescent="0.25">
      <c r="A17" s="75"/>
      <c r="B17" s="87"/>
      <c r="C17" s="77"/>
      <c r="D17" s="78"/>
      <c r="E17" s="82">
        <f t="shared" ref="E17:G17" si="7">$C16*E16</f>
        <v>0</v>
      </c>
      <c r="F17" s="82">
        <f t="shared" si="7"/>
        <v>30746.829679999999</v>
      </c>
      <c r="G17" s="82">
        <f t="shared" si="7"/>
        <v>30746.829679999999</v>
      </c>
      <c r="H17" s="83">
        <f>G17+F17+E17</f>
        <v>61493.659359999998</v>
      </c>
    </row>
    <row r="18" spans="1:8" x14ac:dyDescent="0.25">
      <c r="A18" s="75">
        <v>8</v>
      </c>
      <c r="B18" s="76" t="str">
        <f>VLOOKUP(A18,PLANILHA!$A$6:$J$700,4,FALSE)</f>
        <v>Pavimentação Duas Salas</v>
      </c>
      <c r="C18" s="77">
        <f>VLOOKUP(A18,PLANILHA!$A$6:$J$700,10,FALSE)</f>
        <v>18169.740288000001</v>
      </c>
      <c r="D18" s="78"/>
      <c r="E18" s="88"/>
      <c r="F18" s="85">
        <v>0.5</v>
      </c>
      <c r="G18" s="85">
        <v>0.5</v>
      </c>
      <c r="H18" s="80">
        <f t="shared" si="1"/>
        <v>1</v>
      </c>
    </row>
    <row r="19" spans="1:8" x14ac:dyDescent="0.25">
      <c r="A19" s="75"/>
      <c r="B19" s="87"/>
      <c r="C19" s="77"/>
      <c r="D19" s="78"/>
      <c r="E19" s="82">
        <f t="shared" ref="E19:G19" si="8">$C18*E18</f>
        <v>0</v>
      </c>
      <c r="F19" s="82">
        <f t="shared" si="8"/>
        <v>9084.8701440000004</v>
      </c>
      <c r="G19" s="82">
        <f t="shared" si="8"/>
        <v>9084.8701440000004</v>
      </c>
      <c r="H19" s="83">
        <f>G19+F19+E19</f>
        <v>18169.740288000001</v>
      </c>
    </row>
    <row r="20" spans="1:8" x14ac:dyDescent="0.25">
      <c r="A20" s="75">
        <v>9</v>
      </c>
      <c r="B20" s="76" t="str">
        <f>VLOOKUP(A20,PLANILHA!$A$6:$J$700,4,FALSE)</f>
        <v>Serviços Complementares</v>
      </c>
      <c r="C20" s="77">
        <f>VLOOKUP(A20,PLANILHA!$A$6:$J$700,10,FALSE)</f>
        <v>617.84379999999999</v>
      </c>
      <c r="D20" s="78"/>
      <c r="E20" s="86"/>
      <c r="F20" s="86"/>
      <c r="G20" s="86">
        <v>1</v>
      </c>
      <c r="H20" s="80">
        <f t="shared" si="1"/>
        <v>1</v>
      </c>
    </row>
    <row r="21" spans="1:8" x14ac:dyDescent="0.25">
      <c r="A21" s="75"/>
      <c r="B21" s="87"/>
      <c r="C21" s="77"/>
      <c r="D21" s="78"/>
      <c r="E21" s="82">
        <f t="shared" ref="E21:G21" si="9">$C20*E20</f>
        <v>0</v>
      </c>
      <c r="F21" s="82">
        <f t="shared" si="9"/>
        <v>0</v>
      </c>
      <c r="G21" s="82">
        <f t="shared" si="9"/>
        <v>617.84379999999999</v>
      </c>
      <c r="H21" s="83">
        <f>G21+F21+E21</f>
        <v>617.84379999999999</v>
      </c>
    </row>
    <row r="22" spans="1:8" x14ac:dyDescent="0.25">
      <c r="A22" s="75">
        <v>10</v>
      </c>
      <c r="B22" s="76" t="str">
        <f>VLOOKUP(A22,PLANILHA!$A$6:$J$700,4,FALSE)</f>
        <v>Serviços Finais</v>
      </c>
      <c r="C22" s="77">
        <f>VLOOKUP(A22,PLANILHA!$A$6:$J$700,10,FALSE)</f>
        <v>2545.6788000000001</v>
      </c>
      <c r="D22" s="78"/>
      <c r="E22" s="88"/>
      <c r="F22" s="84"/>
      <c r="G22" s="86">
        <v>1</v>
      </c>
      <c r="H22" s="80">
        <f t="shared" si="1"/>
        <v>1</v>
      </c>
    </row>
    <row r="23" spans="1:8" x14ac:dyDescent="0.25">
      <c r="A23" s="75"/>
      <c r="B23" s="87"/>
      <c r="C23" s="77"/>
      <c r="D23" s="78"/>
      <c r="E23" s="82">
        <f t="shared" ref="E23:G23" si="10">$C22*E22</f>
        <v>0</v>
      </c>
      <c r="F23" s="82">
        <f t="shared" si="10"/>
        <v>0</v>
      </c>
      <c r="G23" s="82">
        <f t="shared" si="10"/>
        <v>2545.6788000000001</v>
      </c>
      <c r="H23" s="83">
        <f>G23+F23+E23</f>
        <v>2545.6788000000001</v>
      </c>
    </row>
    <row r="24" spans="1:8" x14ac:dyDescent="0.25">
      <c r="A24" s="75">
        <v>11</v>
      </c>
      <c r="B24" s="76" t="str">
        <f>VLOOKUP(A24,PLANILHA!$A$6:$J$700,4,FALSE)</f>
        <v>Administração Local</v>
      </c>
      <c r="C24" s="77">
        <f>VLOOKUP(A24,PLANILHA!$A$6:$J$700,10,FALSE)</f>
        <v>7575.2083119999988</v>
      </c>
      <c r="D24" s="78"/>
      <c r="E24" s="84">
        <v>0.35</v>
      </c>
      <c r="F24" s="84">
        <v>0.35</v>
      </c>
      <c r="G24" s="84">
        <v>0.3</v>
      </c>
      <c r="H24" s="80">
        <f t="shared" si="1"/>
        <v>0.99999999999999989</v>
      </c>
    </row>
    <row r="25" spans="1:8" ht="15.75" thickBot="1" x14ac:dyDescent="0.3">
      <c r="A25" s="75"/>
      <c r="B25" s="87"/>
      <c r="C25" s="77"/>
      <c r="D25" s="78"/>
      <c r="E25" s="82">
        <f t="shared" ref="E25:G25" si="11">$C24*E24</f>
        <v>2651.3229091999992</v>
      </c>
      <c r="F25" s="82">
        <f t="shared" si="11"/>
        <v>2651.3229091999992</v>
      </c>
      <c r="G25" s="82">
        <f t="shared" si="11"/>
        <v>2272.5624935999995</v>
      </c>
      <c r="H25" s="83">
        <f>G25+F25+E25</f>
        <v>7575.2083119999979</v>
      </c>
    </row>
    <row r="26" spans="1:8" ht="15.75" thickBot="1" x14ac:dyDescent="0.3">
      <c r="A26" s="167" t="s">
        <v>227</v>
      </c>
      <c r="B26" s="168"/>
      <c r="C26" s="89">
        <f>SUM(C4:C25)</f>
        <v>135314.97642151997</v>
      </c>
      <c r="D26" s="90">
        <f>SUM(D4:D25)</f>
        <v>0</v>
      </c>
      <c r="E26" s="91">
        <f>E25+E23+E21+E19+E17+E15+E13+E11+E9+E7+E5</f>
        <v>34129.490954719993</v>
      </c>
      <c r="F26" s="91">
        <f>F25+F23+F21+F19+F17+F15+F13+F11+F9+F7+F5</f>
        <v>48246.528201200003</v>
      </c>
      <c r="G26" s="91">
        <f>G25+G23+G21+G19+G17+G15+G13+G11+G9+G7+G5</f>
        <v>52938.957265599995</v>
      </c>
      <c r="H26" s="169">
        <f>H25+H23+H21+H19+H17+H15+H13+H11+H9+H7+H5</f>
        <v>135314.97642151997</v>
      </c>
    </row>
    <row r="27" spans="1:8" x14ac:dyDescent="0.25">
      <c r="A27" s="172" t="s">
        <v>228</v>
      </c>
      <c r="B27" s="173"/>
      <c r="C27" s="173"/>
      <c r="D27" s="173"/>
      <c r="E27" s="91">
        <f>E26</f>
        <v>34129.490954719993</v>
      </c>
      <c r="F27" s="91">
        <f t="shared" ref="F27:G27" si="12">F26+E27</f>
        <v>82376.019155919988</v>
      </c>
      <c r="G27" s="91">
        <f t="shared" si="12"/>
        <v>135314.97642152</v>
      </c>
      <c r="H27" s="170"/>
    </row>
    <row r="28" spans="1:8" x14ac:dyDescent="0.25">
      <c r="A28" s="174"/>
      <c r="B28" s="175"/>
      <c r="C28" s="175"/>
      <c r="D28" s="175"/>
      <c r="E28" s="92">
        <f>E26/$C$26</f>
        <v>0.25222256883379374</v>
      </c>
      <c r="F28" s="92">
        <f>F26/$C$26</f>
        <v>0.35654980311201578</v>
      </c>
      <c r="G28" s="92">
        <f>G26/$C$26</f>
        <v>0.39122762805419065</v>
      </c>
      <c r="H28" s="170"/>
    </row>
    <row r="29" spans="1:8" ht="15.75" thickBot="1" x14ac:dyDescent="0.3">
      <c r="A29" s="176"/>
      <c r="B29" s="177"/>
      <c r="C29" s="177"/>
      <c r="D29" s="177"/>
      <c r="E29" s="84">
        <f>E28</f>
        <v>0.25222256883379374</v>
      </c>
      <c r="F29" s="84">
        <f t="shared" ref="F29:G29" si="13">F28+E29</f>
        <v>0.60877237194580958</v>
      </c>
      <c r="G29" s="84">
        <f t="shared" si="13"/>
        <v>1.0000000000000002</v>
      </c>
      <c r="H29" s="171"/>
    </row>
  </sheetData>
  <mergeCells count="5">
    <mergeCell ref="H1:H3"/>
    <mergeCell ref="A2:G2"/>
    <mergeCell ref="A26:B26"/>
    <mergeCell ref="H26:H29"/>
    <mergeCell ref="A27:D29"/>
  </mergeCells>
  <printOptions horizontalCentered="1"/>
  <pageMargins left="0.39370078740157483" right="0.39370078740157483" top="1.1811023622047245" bottom="1.1811023622047245" header="0.19685039370078741" footer="0.19685039370078741"/>
  <pageSetup paperSize="9" scale="65" orientation="landscape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zoomScaleSheetLayoutView="100" workbookViewId="0">
      <selection activeCell="I20" sqref="I20"/>
    </sheetView>
  </sheetViews>
  <sheetFormatPr defaultRowHeight="15" x14ac:dyDescent="0.25"/>
  <cols>
    <col min="1" max="1" width="36.140625" customWidth="1"/>
    <col min="2" max="2" width="26.5703125" customWidth="1"/>
    <col min="3" max="3" width="15.28515625" customWidth="1"/>
  </cols>
  <sheetData>
    <row r="1" spans="1:3" ht="15.75" thickBot="1" x14ac:dyDescent="0.3">
      <c r="A1" s="178" t="s">
        <v>230</v>
      </c>
      <c r="B1" s="179"/>
      <c r="C1" s="180"/>
    </row>
    <row r="2" spans="1:3" x14ac:dyDescent="0.25">
      <c r="A2" s="181" t="s">
        <v>231</v>
      </c>
      <c r="B2" s="182"/>
      <c r="C2" s="93" t="s">
        <v>232</v>
      </c>
    </row>
    <row r="3" spans="1:3" x14ac:dyDescent="0.25">
      <c r="A3" s="94" t="s">
        <v>233</v>
      </c>
      <c r="B3" s="95"/>
      <c r="C3" s="96">
        <v>4.5999999999999999E-2</v>
      </c>
    </row>
    <row r="4" spans="1:3" x14ac:dyDescent="0.25">
      <c r="A4" s="94" t="s">
        <v>234</v>
      </c>
      <c r="B4" s="95"/>
      <c r="C4" s="96">
        <v>7.0000000000000001E-3</v>
      </c>
    </row>
    <row r="5" spans="1:3" x14ac:dyDescent="0.25">
      <c r="A5" s="94" t="s">
        <v>235</v>
      </c>
      <c r="B5" s="95"/>
      <c r="C5" s="96">
        <v>9.7000000000000003E-3</v>
      </c>
    </row>
    <row r="6" spans="1:3" x14ac:dyDescent="0.25">
      <c r="A6" s="94" t="s">
        <v>236</v>
      </c>
      <c r="B6" s="97"/>
      <c r="C6" s="96">
        <v>8.0000000000000002E-3</v>
      </c>
    </row>
    <row r="7" spans="1:3" ht="15.75" thickBot="1" x14ac:dyDescent="0.3">
      <c r="A7" s="98"/>
      <c r="B7" s="99" t="s">
        <v>237</v>
      </c>
      <c r="C7" s="100">
        <f>SUM(C3:C6)</f>
        <v>7.0700000000000013E-2</v>
      </c>
    </row>
    <row r="8" spans="1:3" ht="15.75" thickTop="1" x14ac:dyDescent="0.25">
      <c r="A8" s="94"/>
      <c r="B8" s="101"/>
      <c r="C8" s="102"/>
    </row>
    <row r="9" spans="1:3" x14ac:dyDescent="0.25">
      <c r="A9" s="183" t="s">
        <v>238</v>
      </c>
      <c r="B9" s="184"/>
      <c r="C9" s="103" t="s">
        <v>232</v>
      </c>
    </row>
    <row r="10" spans="1:3" x14ac:dyDescent="0.25">
      <c r="A10" s="104" t="s">
        <v>239</v>
      </c>
      <c r="B10" s="105"/>
      <c r="C10" s="106">
        <v>6.5000000000000002E-2</v>
      </c>
    </row>
    <row r="11" spans="1:3" ht="15.75" thickBot="1" x14ac:dyDescent="0.3">
      <c r="A11" s="98"/>
      <c r="B11" s="99" t="s">
        <v>237</v>
      </c>
      <c r="C11" s="100">
        <f>SUM(C10)</f>
        <v>6.5000000000000002E-2</v>
      </c>
    </row>
    <row r="12" spans="1:3" ht="15.75" thickTop="1" x14ac:dyDescent="0.25">
      <c r="A12" s="94"/>
      <c r="B12" s="107"/>
      <c r="C12" s="108"/>
    </row>
    <row r="13" spans="1:3" x14ac:dyDescent="0.25">
      <c r="A13" s="183" t="s">
        <v>240</v>
      </c>
      <c r="B13" s="184"/>
      <c r="C13" s="103" t="s">
        <v>232</v>
      </c>
    </row>
    <row r="14" spans="1:3" x14ac:dyDescent="0.25">
      <c r="A14" s="109" t="s">
        <v>241</v>
      </c>
      <c r="B14" s="107"/>
      <c r="C14" s="96">
        <v>6.4999999999999997E-3</v>
      </c>
    </row>
    <row r="15" spans="1:3" x14ac:dyDescent="0.25">
      <c r="A15" s="109" t="s">
        <v>242</v>
      </c>
      <c r="B15" s="107"/>
      <c r="C15" s="96">
        <v>0.03</v>
      </c>
    </row>
    <row r="16" spans="1:3" x14ac:dyDescent="0.25">
      <c r="A16" s="110" t="s">
        <v>243</v>
      </c>
      <c r="B16" s="111"/>
      <c r="C16" s="112">
        <v>0.05</v>
      </c>
    </row>
    <row r="17" spans="1:3" x14ac:dyDescent="0.25">
      <c r="A17" s="94" t="s">
        <v>244</v>
      </c>
      <c r="B17" s="107"/>
      <c r="C17" s="96">
        <v>0</v>
      </c>
    </row>
    <row r="18" spans="1:3" ht="15.75" thickBot="1" x14ac:dyDescent="0.3">
      <c r="A18" s="113"/>
      <c r="B18" s="114" t="s">
        <v>237</v>
      </c>
      <c r="C18" s="115">
        <f>SUM(C14:C17)</f>
        <v>8.6499999999999994E-2</v>
      </c>
    </row>
    <row r="19" spans="1:3" ht="15.75" thickTop="1" x14ac:dyDescent="0.25">
      <c r="A19" s="94"/>
      <c r="B19" s="107"/>
      <c r="C19" s="108"/>
    </row>
    <row r="20" spans="1:3" ht="15.75" x14ac:dyDescent="0.25">
      <c r="A20" s="116" t="s">
        <v>245</v>
      </c>
      <c r="B20" s="117"/>
      <c r="C20" s="118">
        <f>ROUND((((1+C3+C6+C5)*(1+C4)*(1+C10)/((1-C18)))-1),4)</f>
        <v>0.24879999999999999</v>
      </c>
    </row>
    <row r="21" spans="1:3" x14ac:dyDescent="0.25">
      <c r="A21" s="119"/>
      <c r="B21" s="107"/>
      <c r="C21" s="120"/>
    </row>
    <row r="22" spans="1:3" x14ac:dyDescent="0.25">
      <c r="A22" s="121"/>
      <c r="B22" s="121"/>
      <c r="C22" s="121"/>
    </row>
    <row r="23" spans="1:3" x14ac:dyDescent="0.25">
      <c r="A23" s="121"/>
      <c r="B23" s="121"/>
      <c r="C23" s="121"/>
    </row>
  </sheetData>
  <mergeCells count="4">
    <mergeCell ref="A1:C1"/>
    <mergeCell ref="A2:B2"/>
    <mergeCell ref="A9:B9"/>
    <mergeCell ref="A13:B13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I20" sqref="I20"/>
    </sheetView>
  </sheetViews>
  <sheetFormatPr defaultRowHeight="15" x14ac:dyDescent="0.25"/>
  <cols>
    <col min="1" max="1" width="12" customWidth="1"/>
    <col min="2" max="2" width="28.85546875" customWidth="1"/>
    <col min="3" max="3" width="22.5703125" customWidth="1"/>
    <col min="4" max="4" width="15.28515625" customWidth="1"/>
  </cols>
  <sheetData>
    <row r="1" spans="1:4" ht="19.5" thickBot="1" x14ac:dyDescent="0.3">
      <c r="A1" s="190" t="s">
        <v>246</v>
      </c>
      <c r="B1" s="191"/>
      <c r="C1" s="191"/>
      <c r="D1" s="192"/>
    </row>
    <row r="2" spans="1:4" ht="15.75" thickBot="1" x14ac:dyDescent="0.3">
      <c r="A2" s="193" t="s">
        <v>247</v>
      </c>
      <c r="B2" s="194"/>
      <c r="C2" s="194"/>
      <c r="D2" s="195"/>
    </row>
    <row r="3" spans="1:4" x14ac:dyDescent="0.25">
      <c r="A3" s="196" t="s">
        <v>109</v>
      </c>
      <c r="B3" s="198" t="s">
        <v>114</v>
      </c>
      <c r="C3" s="198" t="s">
        <v>248</v>
      </c>
      <c r="D3" s="200"/>
    </row>
    <row r="4" spans="1:4" ht="15.75" thickBot="1" x14ac:dyDescent="0.3">
      <c r="A4" s="197"/>
      <c r="B4" s="199"/>
      <c r="C4" s="122" t="s">
        <v>249</v>
      </c>
      <c r="D4" s="123" t="s">
        <v>250</v>
      </c>
    </row>
    <row r="5" spans="1:4" x14ac:dyDescent="0.25">
      <c r="A5" s="185" t="s">
        <v>251</v>
      </c>
      <c r="B5" s="186"/>
      <c r="C5" s="186"/>
      <c r="D5" s="187"/>
    </row>
    <row r="6" spans="1:4" x14ac:dyDescent="0.25">
      <c r="A6" s="124" t="s">
        <v>252</v>
      </c>
      <c r="B6" s="125" t="s">
        <v>253</v>
      </c>
      <c r="C6" s="126">
        <v>0.2</v>
      </c>
      <c r="D6" s="127">
        <v>0.2</v>
      </c>
    </row>
    <row r="7" spans="1:4" x14ac:dyDescent="0.25">
      <c r="A7" s="124" t="s">
        <v>254</v>
      </c>
      <c r="B7" s="125" t="s">
        <v>255</v>
      </c>
      <c r="C7" s="126">
        <v>1.4999999999999999E-2</v>
      </c>
      <c r="D7" s="127">
        <v>1.4999999999999999E-2</v>
      </c>
    </row>
    <row r="8" spans="1:4" x14ac:dyDescent="0.25">
      <c r="A8" s="124" t="s">
        <v>256</v>
      </c>
      <c r="B8" s="125" t="s">
        <v>257</v>
      </c>
      <c r="C8" s="126">
        <v>0.01</v>
      </c>
      <c r="D8" s="127">
        <v>0.01</v>
      </c>
    </row>
    <row r="9" spans="1:4" x14ac:dyDescent="0.25">
      <c r="A9" s="124" t="s">
        <v>258</v>
      </c>
      <c r="B9" s="125" t="s">
        <v>259</v>
      </c>
      <c r="C9" s="126">
        <v>2E-3</v>
      </c>
      <c r="D9" s="127">
        <v>2E-3</v>
      </c>
    </row>
    <row r="10" spans="1:4" x14ac:dyDescent="0.25">
      <c r="A10" s="124" t="s">
        <v>260</v>
      </c>
      <c r="B10" s="125" t="s">
        <v>261</v>
      </c>
      <c r="C10" s="126">
        <v>6.0000000000000001E-3</v>
      </c>
      <c r="D10" s="127">
        <v>6.0000000000000001E-3</v>
      </c>
    </row>
    <row r="11" spans="1:4" x14ac:dyDescent="0.25">
      <c r="A11" s="124" t="s">
        <v>262</v>
      </c>
      <c r="B11" s="125" t="s">
        <v>263</v>
      </c>
      <c r="C11" s="126">
        <v>2.5000000000000001E-2</v>
      </c>
      <c r="D11" s="127">
        <v>2.5000000000000001E-2</v>
      </c>
    </row>
    <row r="12" spans="1:4" x14ac:dyDescent="0.25">
      <c r="A12" s="124" t="s">
        <v>264</v>
      </c>
      <c r="B12" s="125" t="s">
        <v>265</v>
      </c>
      <c r="C12" s="126">
        <v>0.03</v>
      </c>
      <c r="D12" s="127">
        <v>0.03</v>
      </c>
    </row>
    <row r="13" spans="1:4" x14ac:dyDescent="0.25">
      <c r="A13" s="124" t="s">
        <v>266</v>
      </c>
      <c r="B13" s="125" t="s">
        <v>267</v>
      </c>
      <c r="C13" s="126">
        <v>0.08</v>
      </c>
      <c r="D13" s="127">
        <v>0.08</v>
      </c>
    </row>
    <row r="14" spans="1:4" x14ac:dyDescent="0.25">
      <c r="A14" s="124" t="s">
        <v>268</v>
      </c>
      <c r="B14" s="125" t="s">
        <v>269</v>
      </c>
      <c r="C14" s="126">
        <v>0</v>
      </c>
      <c r="D14" s="127">
        <v>0</v>
      </c>
    </row>
    <row r="15" spans="1:4" x14ac:dyDescent="0.25">
      <c r="A15" s="128" t="s">
        <v>270</v>
      </c>
      <c r="B15" s="129" t="s">
        <v>49</v>
      </c>
      <c r="C15" s="130">
        <f>SUM(C6:C14)</f>
        <v>0.36800000000000005</v>
      </c>
      <c r="D15" s="131">
        <f>SUM(D6:D14)</f>
        <v>0.36800000000000005</v>
      </c>
    </row>
    <row r="16" spans="1:4" x14ac:dyDescent="0.25">
      <c r="A16" s="185" t="s">
        <v>271</v>
      </c>
      <c r="B16" s="186"/>
      <c r="C16" s="186"/>
      <c r="D16" s="187"/>
    </row>
    <row r="17" spans="1:4" x14ac:dyDescent="0.25">
      <c r="A17" s="124" t="s">
        <v>272</v>
      </c>
      <c r="B17" s="125" t="s">
        <v>273</v>
      </c>
      <c r="C17" s="126">
        <v>0.18140000000000001</v>
      </c>
      <c r="D17" s="132" t="s">
        <v>274</v>
      </c>
    </row>
    <row r="18" spans="1:4" x14ac:dyDescent="0.25">
      <c r="A18" s="124" t="s">
        <v>275</v>
      </c>
      <c r="B18" s="125" t="s">
        <v>276</v>
      </c>
      <c r="C18" s="126">
        <v>4.1599999999999998E-2</v>
      </c>
      <c r="D18" s="132" t="s">
        <v>274</v>
      </c>
    </row>
    <row r="19" spans="1:4" x14ac:dyDescent="0.25">
      <c r="A19" s="124" t="s">
        <v>277</v>
      </c>
      <c r="B19" s="125" t="s">
        <v>278</v>
      </c>
      <c r="C19" s="126">
        <v>9.2999999999999992E-3</v>
      </c>
      <c r="D19" s="127">
        <v>7.0000000000000001E-3</v>
      </c>
    </row>
    <row r="20" spans="1:4" x14ac:dyDescent="0.25">
      <c r="A20" s="124" t="s">
        <v>279</v>
      </c>
      <c r="B20" s="125" t="s">
        <v>280</v>
      </c>
      <c r="C20" s="126">
        <v>0.111</v>
      </c>
      <c r="D20" s="127">
        <v>8.3299999999999999E-2</v>
      </c>
    </row>
    <row r="21" spans="1:4" x14ac:dyDescent="0.25">
      <c r="A21" s="124" t="s">
        <v>281</v>
      </c>
      <c r="B21" s="125" t="s">
        <v>282</v>
      </c>
      <c r="C21" s="126">
        <v>6.9999999999999999E-4</v>
      </c>
      <c r="D21" s="127">
        <v>5.0000000000000001E-4</v>
      </c>
    </row>
    <row r="22" spans="1:4" x14ac:dyDescent="0.25">
      <c r="A22" s="124" t="s">
        <v>283</v>
      </c>
      <c r="B22" s="125" t="s">
        <v>284</v>
      </c>
      <c r="C22" s="126">
        <v>7.4000000000000003E-3</v>
      </c>
      <c r="D22" s="127">
        <v>5.5999999999999999E-3</v>
      </c>
    </row>
    <row r="23" spans="1:4" x14ac:dyDescent="0.25">
      <c r="A23" s="124" t="s">
        <v>285</v>
      </c>
      <c r="B23" s="125" t="s">
        <v>286</v>
      </c>
      <c r="C23" s="126">
        <v>2.8299999999999999E-2</v>
      </c>
      <c r="D23" s="132" t="s">
        <v>274</v>
      </c>
    </row>
    <row r="24" spans="1:4" x14ac:dyDescent="0.25">
      <c r="A24" s="124" t="s">
        <v>287</v>
      </c>
      <c r="B24" s="125" t="s">
        <v>288</v>
      </c>
      <c r="C24" s="126">
        <v>1.1000000000000001E-3</v>
      </c>
      <c r="D24" s="127">
        <v>8.0000000000000004E-4</v>
      </c>
    </row>
    <row r="25" spans="1:4" x14ac:dyDescent="0.25">
      <c r="A25" s="124" t="s">
        <v>289</v>
      </c>
      <c r="B25" s="125" t="s">
        <v>290</v>
      </c>
      <c r="C25" s="126">
        <v>0.1086</v>
      </c>
      <c r="D25" s="127">
        <v>8.1500000000000003E-2</v>
      </c>
    </row>
    <row r="26" spans="1:4" x14ac:dyDescent="0.25">
      <c r="A26" s="124" t="s">
        <v>291</v>
      </c>
      <c r="B26" s="125" t="s">
        <v>292</v>
      </c>
      <c r="C26" s="126">
        <v>2.9999999999999997E-4</v>
      </c>
      <c r="D26" s="127">
        <v>2.0000000000000001E-4</v>
      </c>
    </row>
    <row r="27" spans="1:4" x14ac:dyDescent="0.25">
      <c r="A27" s="128" t="s">
        <v>293</v>
      </c>
      <c r="B27" s="129" t="s">
        <v>49</v>
      </c>
      <c r="C27" s="130">
        <f>SUM(C17:C26)</f>
        <v>0.48969999999999997</v>
      </c>
      <c r="D27" s="131">
        <f>D19+D20+D21+D22+D24+D25+D26</f>
        <v>0.1789</v>
      </c>
    </row>
    <row r="28" spans="1:4" x14ac:dyDescent="0.25">
      <c r="A28" s="185" t="s">
        <v>294</v>
      </c>
      <c r="B28" s="186"/>
      <c r="C28" s="186"/>
      <c r="D28" s="187"/>
    </row>
    <row r="29" spans="1:4" x14ac:dyDescent="0.25">
      <c r="A29" s="124" t="s">
        <v>295</v>
      </c>
      <c r="B29" s="125" t="s">
        <v>296</v>
      </c>
      <c r="C29" s="126">
        <v>7.1400000000000005E-2</v>
      </c>
      <c r="D29" s="127">
        <v>5.3600000000000002E-2</v>
      </c>
    </row>
    <row r="30" spans="1:4" x14ac:dyDescent="0.25">
      <c r="A30" s="124" t="s">
        <v>297</v>
      </c>
      <c r="B30" s="125" t="s">
        <v>298</v>
      </c>
      <c r="C30" s="126">
        <v>1.6999999999999999E-3</v>
      </c>
      <c r="D30" s="127">
        <v>1.2999999999999999E-3</v>
      </c>
    </row>
    <row r="31" spans="1:4" x14ac:dyDescent="0.25">
      <c r="A31" s="124" t="s">
        <v>299</v>
      </c>
      <c r="B31" s="125" t="s">
        <v>300</v>
      </c>
      <c r="C31" s="126">
        <v>3.2000000000000001E-2</v>
      </c>
      <c r="D31" s="127">
        <v>2.41E-2</v>
      </c>
    </row>
    <row r="32" spans="1:4" x14ac:dyDescent="0.25">
      <c r="A32" s="124" t="s">
        <v>301</v>
      </c>
      <c r="B32" s="125" t="s">
        <v>302</v>
      </c>
      <c r="C32" s="126">
        <v>5.3100000000000001E-2</v>
      </c>
      <c r="D32" s="127">
        <v>3.9899999999999998E-2</v>
      </c>
    </row>
    <row r="33" spans="1:4" x14ac:dyDescent="0.25">
      <c r="A33" s="124" t="s">
        <v>303</v>
      </c>
      <c r="B33" s="125" t="s">
        <v>304</v>
      </c>
      <c r="C33" s="126">
        <v>6.0000000000000001E-3</v>
      </c>
      <c r="D33" s="127">
        <v>4.4999999999999997E-3</v>
      </c>
    </row>
    <row r="34" spans="1:4" x14ac:dyDescent="0.25">
      <c r="A34" s="128" t="s">
        <v>305</v>
      </c>
      <c r="B34" s="129" t="s">
        <v>49</v>
      </c>
      <c r="C34" s="130">
        <f>SUM(C29:C33)</f>
        <v>0.16420000000000001</v>
      </c>
      <c r="D34" s="131">
        <f>SUM(D29:D33)</f>
        <v>0.12340000000000001</v>
      </c>
    </row>
    <row r="35" spans="1:4" x14ac:dyDescent="0.25">
      <c r="A35" s="185" t="s">
        <v>306</v>
      </c>
      <c r="B35" s="186"/>
      <c r="C35" s="186"/>
      <c r="D35" s="187"/>
    </row>
    <row r="36" spans="1:4" x14ac:dyDescent="0.25">
      <c r="A36" s="124" t="s">
        <v>307</v>
      </c>
      <c r="B36" s="125" t="s">
        <v>308</v>
      </c>
      <c r="C36" s="126">
        <v>0.1802</v>
      </c>
      <c r="D36" s="127">
        <v>6.5799999999999997E-2</v>
      </c>
    </row>
    <row r="37" spans="1:4" ht="36" x14ac:dyDescent="0.25">
      <c r="A37" s="124" t="s">
        <v>309</v>
      </c>
      <c r="B37" s="125" t="s">
        <v>310</v>
      </c>
      <c r="C37" s="126">
        <v>6.3E-3</v>
      </c>
      <c r="D37" s="127">
        <v>4.4999999999999997E-3</v>
      </c>
    </row>
    <row r="38" spans="1:4" x14ac:dyDescent="0.25">
      <c r="A38" s="128" t="s">
        <v>311</v>
      </c>
      <c r="B38" s="129" t="s">
        <v>49</v>
      </c>
      <c r="C38" s="130">
        <f>SUM(C36:C37)</f>
        <v>0.1865</v>
      </c>
      <c r="D38" s="131">
        <v>7.0599999999999996E-2</v>
      </c>
    </row>
    <row r="39" spans="1:4" ht="15.75" thickBot="1" x14ac:dyDescent="0.3">
      <c r="A39" s="188" t="s">
        <v>312</v>
      </c>
      <c r="B39" s="189"/>
      <c r="C39" s="133">
        <f>C15+C27+C34+C38</f>
        <v>1.2084000000000001</v>
      </c>
      <c r="D39" s="134">
        <f>D15+D27+D34+D38</f>
        <v>0.74090000000000011</v>
      </c>
    </row>
  </sheetData>
  <mergeCells count="10">
    <mergeCell ref="A16:D16"/>
    <mergeCell ref="A28:D28"/>
    <mergeCell ref="A35:D35"/>
    <mergeCell ref="A39:B39"/>
    <mergeCell ref="A1:D1"/>
    <mergeCell ref="A2:D2"/>
    <mergeCell ref="A3:A4"/>
    <mergeCell ref="B3:B4"/>
    <mergeCell ref="C3:D3"/>
    <mergeCell ref="A5:D5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</vt:lpstr>
      <vt:lpstr>CADERNO DE COMPOSIÇÃO</vt:lpstr>
      <vt:lpstr>CRONOGRAMA</vt:lpstr>
      <vt:lpstr>BDI</vt:lpstr>
      <vt:lpstr>ENCARGOS SOCIAIS</vt:lpstr>
      <vt:lpstr>'CADERNO DE COMPOSIÇÃO'!Area_de_impressao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2018-08-16T20:42:11Z</cp:lastPrinted>
  <dcterms:created xsi:type="dcterms:W3CDTF">2018-06-03T15:58:23Z</dcterms:created>
  <dcterms:modified xsi:type="dcterms:W3CDTF">2018-08-21T18:13:08Z</dcterms:modified>
</cp:coreProperties>
</file>